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900" activeTab="0"/>
  </bookViews>
  <sheets>
    <sheet name="Calendar" sheetId="1" r:id="rId1"/>
    <sheet name="Data" sheetId="2" state="hidden" r:id="rId2"/>
  </sheets>
  <definedNames>
    <definedName name="_Order1" hidden="1">255</definedName>
    <definedName name="_Order2" hidden="1">255</definedName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0">'Calendar'!$A$10:$AB$72</definedName>
  </definedNames>
  <calcPr fullCalcOnLoad="1"/>
</workbook>
</file>

<file path=xl/sharedStrings.xml><?xml version="1.0" encoding="utf-8"?>
<sst xmlns="http://schemas.openxmlformats.org/spreadsheetml/2006/main" count="2419" uniqueCount="683">
  <si>
    <t>Inches</t>
  </si>
  <si>
    <t>Millimeters</t>
  </si>
  <si>
    <t>Centimeters</t>
  </si>
  <si>
    <t>Feet</t>
  </si>
  <si>
    <t>Meters</t>
  </si>
  <si>
    <t>Yards</t>
  </si>
  <si>
    <t>Miles</t>
  </si>
  <si>
    <t>Kilometers</t>
  </si>
  <si>
    <t>Grams</t>
  </si>
  <si>
    <t>Pounds</t>
  </si>
  <si>
    <t>Kilograms</t>
  </si>
  <si>
    <t>Quarts</t>
  </si>
  <si>
    <t>From</t>
  </si>
  <si>
    <t>To</t>
  </si>
  <si>
    <t>Y</t>
  </si>
  <si>
    <t>Z</t>
  </si>
  <si>
    <t>Minutes</t>
  </si>
  <si>
    <t>Seconds</t>
  </si>
  <si>
    <t>X</t>
  </si>
  <si>
    <t>Number</t>
  </si>
  <si>
    <t>Decimal</t>
  </si>
  <si>
    <t>Fraction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</si>
  <si>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</si>
  <si>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</si>
  <si>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</si>
  <si>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</si>
  <si>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</si>
  <si>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</si>
  <si>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</si>
  <si>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</si>
  <si>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</si>
  <si>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</si>
  <si>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</si>
  <si>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</si>
  <si>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</si>
  <si>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</si>
  <si>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</si>
  <si>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</si>
  <si>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</si>
  <si>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</si>
  <si>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</si>
  <si>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</si>
  <si>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</si>
  <si>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</si>
  <si>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</si>
  <si>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</si>
  <si>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</si>
  <si>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</si>
  <si>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</si>
  <si>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</si>
  <si>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</si>
  <si>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</si>
  <si>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</si>
  <si>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</si>
  <si>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</si>
  <si>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</si>
  <si>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</si>
  <si>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</si>
  <si>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</si>
  <si>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</si>
  <si>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</si>
  <si>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</si>
  <si>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</si>
  <si>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</si>
  <si>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</si>
  <si>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</si>
  <si>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</si>
  <si>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</si>
  <si>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</si>
  <si>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</si>
  <si>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</si>
  <si>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</si>
  <si>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</si>
  <si>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</si>
  <si>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</si>
  <si>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</si>
  <si>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</si>
  <si>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</si>
  <si>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</si>
  <si>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</si>
  <si>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</si>
  <si>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</si>
  <si>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</si>
  <si>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</si>
  <si>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</si>
  <si>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</si>
  <si>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</si>
  <si>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</si>
  <si>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</si>
  <si>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</si>
  <si>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</si>
  <si>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</si>
  <si>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</si>
  <si>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</si>
  <si>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</si>
  <si>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</si>
  <si>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</si>
  <si>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</si>
  <si>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</si>
  <si>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</si>
  <si>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</si>
  <si>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</si>
  <si>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</si>
  <si>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</si>
  <si>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</si>
  <si>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</si>
  <si>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</si>
  <si>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</si>
  <si>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</si>
  <si>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</si>
  <si>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</si>
  <si>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</si>
  <si>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</si>
  <si>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</si>
  <si>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</si>
  <si>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</si>
  <si>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</si>
  <si>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</si>
  <si>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</si>
  <si>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</si>
  <si>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</si>
  <si>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</si>
  <si>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</si>
  <si>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</si>
  <si>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</si>
  <si>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</si>
  <si>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</si>
  <si>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</si>
  <si>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</si>
  <si>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</si>
  <si>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</si>
  <si>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</si>
  <si>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</si>
  <si>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</si>
  <si>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</si>
  <si>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</si>
  <si>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</si>
  <si>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</si>
  <si>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</si>
  <si>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</si>
  <si>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</si>
  <si>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</si>
  <si>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</si>
  <si>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</si>
  <si>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</si>
  <si>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</si>
  <si>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</si>
  <si>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</si>
  <si>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</si>
  <si>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</si>
  <si>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</si>
  <si>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</si>
  <si>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</si>
  <si>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</si>
  <si>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</si>
  <si>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</si>
  <si>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</si>
  <si>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</si>
  <si>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</si>
  <si>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</si>
  <si>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</si>
  <si>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</si>
  <si>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</si>
  <si>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</si>
  <si>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</si>
  <si>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</si>
  <si>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</si>
  <si>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</si>
  <si>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</si>
  <si>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</si>
  <si>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</si>
  <si>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</si>
  <si>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</si>
  <si>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</si>
  <si>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</si>
  <si>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</si>
  <si>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</si>
  <si>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</si>
  <si>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</si>
  <si>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</si>
  <si>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</si>
  <si>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</si>
  <si>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</si>
  <si>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</si>
  <si>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</si>
  <si>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</si>
  <si>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</si>
  <si>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</si>
  <si>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</si>
  <si>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</si>
  <si>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</si>
  <si>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</si>
  <si>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</si>
  <si>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</si>
  <si>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</si>
  <si>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</si>
  <si>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</si>
  <si>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</si>
  <si>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</si>
  <si>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</si>
  <si>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</si>
  <si>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</si>
  <si>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</si>
  <si>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</si>
  <si>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</si>
  <si>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</si>
  <si>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</si>
  <si>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</si>
  <si>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</si>
  <si>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</si>
  <si>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</si>
  <si>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</si>
  <si>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</si>
  <si>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</si>
  <si>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</si>
  <si>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</si>
  <si>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</si>
  <si>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</si>
  <si>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</si>
  <si>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</si>
  <si>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</si>
  <si>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</si>
  <si>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</si>
  <si>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</si>
  <si>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</si>
  <si>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</si>
  <si>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</si>
  <si>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</si>
  <si>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</si>
  <si>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</si>
  <si>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</si>
  <si>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</si>
  <si>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</si>
  <si>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</si>
  <si>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</si>
  <si>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</si>
  <si>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</si>
  <si>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</si>
  <si>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</si>
  <si>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</si>
  <si>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</si>
  <si>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</si>
  <si>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</si>
  <si>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</si>
  <si>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</si>
  <si>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</si>
  <si>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</si>
  <si>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</si>
  <si>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</si>
  <si>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</si>
  <si>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</si>
  <si>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</si>
  <si>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</si>
  <si>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</si>
  <si>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</si>
  <si>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</si>
  <si>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</si>
  <si>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</si>
  <si>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</si>
  <si>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</si>
  <si>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</si>
  <si>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</si>
  <si>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</si>
  <si>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</si>
  <si>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</si>
  <si>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</si>
  <si>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</si>
  <si>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</si>
  <si>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</si>
  <si>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</si>
  <si>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</si>
  <si>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</si>
  <si>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</si>
  <si>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</si>
  <si>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</si>
  <si>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</si>
  <si>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</si>
  <si>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</si>
  <si>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</si>
  <si>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</si>
  <si>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</si>
  <si>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</si>
  <si>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</si>
  <si>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</si>
  <si>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</si>
  <si>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</si>
  <si>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</si>
  <si>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</si>
  <si>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</si>
  <si>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</si>
  <si>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</si>
  <si>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</si>
  <si>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</si>
  <si>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</si>
  <si>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</si>
  <si>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</si>
  <si>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</si>
  <si>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</si>
  <si>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</si>
  <si>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</si>
  <si>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</si>
  <si>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</si>
  <si>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</si>
  <si>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</si>
  <si>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</si>
  <si>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</si>
  <si>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</si>
  <si>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</si>
  <si>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</si>
  <si>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</si>
  <si>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</si>
  <si>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</si>
  <si>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</si>
  <si>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</si>
  <si>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</si>
  <si>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</si>
  <si>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</si>
  <si>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</si>
  <si>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</si>
  <si>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</si>
  <si>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</si>
  <si>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</si>
  <si>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</si>
  <si>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</si>
  <si>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</si>
  <si>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</si>
  <si>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</si>
  <si>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</si>
  <si>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</si>
  <si>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</si>
  <si>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</si>
  <si>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</si>
  <si>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</si>
  <si>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</si>
  <si>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</si>
  <si>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</si>
  <si>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</si>
  <si>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</si>
  <si>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</si>
  <si>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</si>
  <si>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</si>
  <si>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</si>
  <si>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</si>
  <si>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</si>
  <si>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</si>
  <si>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</si>
  <si>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</si>
  <si>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</si>
  <si>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</si>
  <si>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</si>
  <si>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</si>
  <si>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</si>
  <si>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</si>
  <si>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</si>
  <si>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</si>
  <si>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</si>
  <si>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</si>
  <si>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</si>
  <si>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</si>
  <si>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</si>
  <si>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</si>
  <si>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</si>
  <si>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</si>
  <si>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</si>
  <si>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</si>
  <si>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</si>
  <si>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</si>
  <si>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</si>
  <si>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</si>
  <si>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</si>
  <si>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</si>
  <si>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</si>
  <si>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</si>
  <si>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</si>
  <si>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</si>
  <si>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</si>
  <si>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</si>
  <si>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</si>
  <si>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</si>
  <si>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</si>
  <si>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</si>
  <si>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</si>
  <si>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</si>
  <si>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</si>
  <si>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</si>
  <si>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</si>
  <si>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</si>
  <si>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</si>
  <si>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</si>
  <si>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</si>
  <si>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</si>
  <si>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</si>
  <si>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</si>
  <si>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</si>
  <si>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</si>
  <si>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</si>
  <si>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</si>
  <si>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</si>
  <si>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</si>
  <si>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</si>
  <si>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</si>
  <si>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</si>
  <si>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</si>
  <si>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</si>
  <si>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</si>
  <si>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</si>
  <si>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</si>
  <si>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</si>
  <si>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</si>
  <si>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</si>
  <si>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</si>
  <si>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</si>
  <si>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</si>
  <si>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</si>
  <si>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</si>
  <si>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</si>
  <si>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</si>
  <si>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</si>
  <si>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</si>
  <si>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</si>
  <si>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</si>
  <si>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</si>
  <si>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</si>
  <si>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</si>
  <si>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</si>
  <si>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</si>
  <si>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</si>
  <si>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</si>
  <si>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</si>
  <si>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</si>
  <si>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</si>
  <si>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</si>
  <si>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</si>
  <si>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</si>
  <si>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</si>
  <si>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</si>
  <si>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</si>
  <si>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</si>
  <si>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</si>
  <si>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</si>
  <si>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</si>
  <si>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</si>
  <si>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</si>
  <si>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</si>
  <si>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</si>
  <si>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</si>
  <si>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</si>
  <si>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</si>
  <si>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</si>
  <si>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</si>
  <si>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</si>
  <si>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</si>
  <si>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</si>
  <si>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</si>
  <si>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</si>
  <si>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</si>
  <si>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</si>
  <si>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</si>
  <si>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</si>
  <si>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</si>
  <si>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</si>
  <si>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</si>
  <si>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</si>
  <si>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</si>
  <si>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</si>
  <si>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</si>
  <si>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</si>
  <si>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</si>
  <si>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</si>
  <si>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</si>
  <si>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</si>
  <si>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</si>
  <si>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</si>
  <si>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</si>
  <si>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</si>
  <si>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</si>
  <si>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</si>
  <si>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</si>
  <si>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</si>
  <si>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</si>
  <si>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</si>
  <si>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</si>
  <si>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</si>
  <si>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</si>
  <si>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</si>
  <si>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</si>
  <si>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</si>
  <si>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</si>
  <si>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</si>
  <si>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</si>
  <si>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</si>
  <si>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</si>
  <si>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</si>
  <si>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</si>
  <si>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</si>
  <si>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</si>
  <si>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</si>
  <si>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</si>
  <si>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</si>
  <si>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</si>
  <si>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</si>
  <si>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</si>
  <si>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</si>
  <si>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</si>
  <si>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</si>
  <si>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</si>
  <si>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</si>
  <si>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</si>
  <si>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</si>
  <si>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</si>
  <si>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</si>
  <si>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</si>
  <si>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</si>
  <si>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</si>
  <si>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</si>
  <si>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</si>
  <si>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</si>
  <si>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</si>
  <si>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</si>
  <si>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</si>
  <si>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</si>
  <si>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</si>
  <si>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</si>
  <si>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</si>
  <si>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</si>
  <si>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</si>
  <si>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</si>
  <si>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</si>
  <si>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</si>
  <si>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</si>
  <si>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</si>
  <si>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</si>
  <si>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</si>
  <si>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</si>
  <si>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</si>
  <si>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</si>
  <si>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</si>
  <si>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</si>
  <si>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</si>
  <si>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</si>
  <si>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</si>
  <si>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</si>
  <si>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</si>
  <si>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CHANGE THE YEAR HERE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</si>
  <si>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</si>
  <si>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</si>
  <si>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</si>
  <si>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</si>
  <si>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</si>
  <si>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</si>
  <si>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</si>
  <si>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</si>
  <si>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</si>
  <si>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</si>
  <si>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</si>
  <si>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</si>
  <si>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</si>
  <si>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</si>
  <si>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</si>
  <si>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</si>
  <si>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</si>
  <si>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</si>
  <si>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</si>
  <si>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</si>
  <si>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</si>
  <si>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</si>
  <si>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</si>
  <si>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</si>
  <si>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</si>
  <si>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</si>
  <si>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</si>
  <si>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</si>
  <si>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</si>
  <si>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</si>
  <si>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</si>
  <si>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</si>
  <si>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</si>
  <si>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</si>
  <si>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</si>
  <si>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</si>
  <si>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</si>
  <si>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</si>
  <si>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</si>
  <si>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</si>
  <si>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</si>
  <si>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</si>
  <si>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</si>
  <si>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</si>
  <si>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</si>
  <si>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</si>
  <si>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</si>
  <si>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</si>
  <si>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</si>
  <si>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</si>
  <si>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</si>
  <si>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</si>
  <si>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</si>
  <si>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</si>
  <si>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</si>
  <si>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A</t>
  </si>
  <si>
    <t>1/64</t>
  </si>
  <si>
    <t>1/32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</si>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</sst>
</file>

<file path=xl/styles.xml><?xml version="1.0" encoding="utf-8"?>
<styleSheet xmlns="http://schemas.openxmlformats.org/spreadsheetml/2006/main">
  <numFmts count="26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0_)"/>
    <numFmt numFmtId="170" formatCode="0.00_)"/>
    <numFmt numFmtId="171" formatCode="General_)"/>
    <numFmt numFmtId="172" formatCode="0.00000000_)"/>
    <numFmt numFmtId="173" formatCode="&quot;$&quot;#,##0.00_);&quot;$&quot;#,##0.00"/>
    <numFmt numFmtId="174" formatCode="0.000"/>
    <numFmt numFmtId="175" formatCode="0.0000"/>
    <numFmt numFmtId="176" formatCode=".0000_)"/>
    <numFmt numFmtId="177" formatCode="00"/>
    <numFmt numFmtId="178" formatCode="000"/>
    <numFmt numFmtId="179" formatCode=".000_)"/>
    <numFmt numFmtId="180" formatCode=".0000"/>
    <numFmt numFmtId="181" formatCode="mm/dd/yy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sz val="12"/>
      <name val="MS Sans Serif"/>
      <family val="0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6"/>
      <color indexed="40"/>
      <name val="Comic Sans MS"/>
      <family val="4"/>
    </font>
    <font>
      <b/>
      <sz val="13.5"/>
      <color indexed="57"/>
      <name val="Comic Sans MS"/>
      <family val="4"/>
    </font>
    <font>
      <b/>
      <sz val="11"/>
      <name val="Arial"/>
      <family val="2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9"/>
      <color indexed="18"/>
      <name val="Comic Sans MS"/>
      <family val="4"/>
    </font>
    <font>
      <b/>
      <sz val="8"/>
      <color indexed="9"/>
      <name val="MS Sans Serif"/>
      <family val="0"/>
    </font>
    <font>
      <b/>
      <sz val="10"/>
      <color indexed="62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Comic Sans MS"/>
      <family val="4"/>
    </font>
    <font>
      <b/>
      <sz val="11"/>
      <color indexed="46"/>
      <name val="Comic Sans MS"/>
      <family val="4"/>
    </font>
    <font>
      <sz val="10"/>
      <color indexed="10"/>
      <name val="Comic Sans MS"/>
      <family val="4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1" applyNumberFormat="0" applyAlignment="0" applyProtection="0"/>
    <xf numFmtId="0" fontId="40" fillId="17" borderId="2" applyNumberFormat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7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9" fillId="16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70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9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70" fontId="0" fillId="0" borderId="0" xfId="0" applyNumberFormat="1" applyAlignment="1" applyProtection="1">
      <alignment horizontal="centerContinuous"/>
      <protection/>
    </xf>
    <xf numFmtId="17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5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6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10" xfId="57" applyFont="1" applyFill="1" applyBorder="1" applyAlignment="1" applyProtection="1">
      <alignment horizontal="center" vertical="center"/>
      <protection hidden="1"/>
    </xf>
    <xf numFmtId="0" fontId="8" fillId="0" borderId="11" xfId="57" applyFont="1" applyFill="1" applyBorder="1" applyAlignment="1" applyProtection="1">
      <alignment horizontal="center" vertical="center"/>
      <protection hidden="1"/>
    </xf>
    <xf numFmtId="0" fontId="9" fillId="18" borderId="11" xfId="57" applyFont="1" applyFill="1" applyBorder="1" applyAlignment="1" applyProtection="1">
      <alignment horizontal="center" vertical="center"/>
      <protection hidden="1"/>
    </xf>
    <xf numFmtId="0" fontId="9" fillId="0" borderId="11" xfId="57" applyFont="1" applyFill="1" applyBorder="1" applyAlignment="1" applyProtection="1">
      <alignment horizontal="center" vertical="center"/>
      <protection hidden="1"/>
    </xf>
    <xf numFmtId="0" fontId="9" fillId="0" borderId="12" xfId="57" applyFont="1" applyFill="1" applyBorder="1" applyAlignment="1" applyProtection="1">
      <alignment horizontal="center" vertical="center"/>
      <protection hidden="1"/>
    </xf>
    <xf numFmtId="0" fontId="9" fillId="0" borderId="0" xfId="57" applyFont="1" applyFill="1" applyAlignment="1">
      <alignment horizontal="center" vertical="center"/>
      <protection/>
    </xf>
    <xf numFmtId="0" fontId="8" fillId="0" borderId="0" xfId="57" applyFont="1" applyFill="1" applyAlignment="1">
      <alignment horizontal="center" vertical="center"/>
      <protection/>
    </xf>
    <xf numFmtId="14" fontId="8" fillId="0" borderId="13" xfId="57" applyNumberFormat="1" applyFont="1" applyFill="1" applyBorder="1" applyAlignment="1" applyProtection="1">
      <alignment horizontal="center" vertical="center"/>
      <protection hidden="1"/>
    </xf>
    <xf numFmtId="14" fontId="8" fillId="0" borderId="14" xfId="57" applyNumberFormat="1" applyFont="1" applyFill="1" applyBorder="1" applyAlignment="1" applyProtection="1">
      <alignment horizontal="center" vertical="center"/>
      <protection hidden="1"/>
    </xf>
    <xf numFmtId="14" fontId="8" fillId="0" borderId="14" xfId="57" applyNumberFormat="1" applyFont="1" applyFill="1" applyBorder="1" applyAlignment="1" applyProtection="1">
      <alignment horizontal="right" vertical="center"/>
      <protection hidden="1"/>
    </xf>
    <xf numFmtId="0" fontId="8" fillId="0" borderId="14" xfId="57" applyFont="1" applyFill="1" applyBorder="1" applyAlignment="1" applyProtection="1">
      <alignment horizontal="center" vertical="center"/>
      <protection hidden="1"/>
    </xf>
    <xf numFmtId="0" fontId="8" fillId="0" borderId="15" xfId="57" applyFont="1" applyFill="1" applyBorder="1" applyAlignment="1" applyProtection="1">
      <alignment horizontal="center" vertical="center"/>
      <protection hidden="1"/>
    </xf>
    <xf numFmtId="14" fontId="8" fillId="0" borderId="0" xfId="57" applyNumberFormat="1" applyFont="1" applyFill="1" applyAlignment="1">
      <alignment horizontal="center" vertical="center"/>
      <protection/>
    </xf>
    <xf numFmtId="0" fontId="9" fillId="19" borderId="13" xfId="57" applyFont="1" applyFill="1" applyBorder="1" applyAlignment="1" applyProtection="1">
      <alignment horizontal="center" vertical="center"/>
      <protection hidden="1"/>
    </xf>
    <xf numFmtId="0" fontId="9" fillId="19" borderId="14" xfId="57" applyFont="1" applyFill="1" applyBorder="1" applyAlignment="1" applyProtection="1">
      <alignment horizontal="center" vertical="center"/>
      <protection hidden="1"/>
    </xf>
    <xf numFmtId="0" fontId="10" fillId="0" borderId="0" xfId="57" applyFont="1" applyFill="1" applyAlignment="1" applyProtection="1" quotePrefix="1">
      <alignment horizontal="left" vertical="center"/>
      <protection/>
    </xf>
    <xf numFmtId="0" fontId="11" fillId="0" borderId="0" xfId="57" applyFont="1" applyFill="1" applyAlignment="1" applyProtection="1" quotePrefix="1">
      <alignment horizontal="left" vertical="center"/>
      <protection/>
    </xf>
    <xf numFmtId="0" fontId="12" fillId="0" borderId="0" xfId="57" applyFont="1" applyFill="1" applyAlignment="1" applyProtection="1" quotePrefix="1">
      <alignment horizontal="left" vertical="center"/>
      <protection hidden="1"/>
    </xf>
    <xf numFmtId="0" fontId="12" fillId="0" borderId="0" xfId="57" applyFont="1" applyFill="1" applyAlignment="1" applyProtection="1">
      <alignment vertical="center"/>
      <protection/>
    </xf>
    <xf numFmtId="0" fontId="8" fillId="0" borderId="0" xfId="57" applyFont="1" applyFill="1" applyAlignment="1" applyProtection="1">
      <alignment vertical="center"/>
      <protection/>
    </xf>
    <xf numFmtId="0" fontId="13" fillId="0" borderId="0" xfId="57" applyFont="1" applyFill="1" applyAlignment="1">
      <alignment horizontal="left" vertical="center"/>
      <protection/>
    </xf>
    <xf numFmtId="0" fontId="14" fillId="0" borderId="0" xfId="57" applyFont="1" applyFill="1" applyAlignment="1">
      <alignment horizontal="center" vertical="center"/>
      <protection/>
    </xf>
    <xf numFmtId="0" fontId="10" fillId="0" borderId="0" xfId="57" applyFont="1" applyFill="1" applyAlignment="1" applyProtection="1" quotePrefix="1">
      <alignment vertical="center"/>
      <protection/>
    </xf>
    <xf numFmtId="0" fontId="13" fillId="0" borderId="0" xfId="57" applyFont="1" applyFill="1" applyAlignment="1" applyProtection="1">
      <alignment horizontal="centerContinuous" vertical="top"/>
      <protection hidden="1"/>
    </xf>
    <xf numFmtId="0" fontId="14" fillId="0" borderId="0" xfId="57" applyFont="1" applyFill="1" applyAlignment="1" applyProtection="1">
      <alignment horizontal="centerContinuous" vertical="top"/>
      <protection/>
    </xf>
    <xf numFmtId="0" fontId="10" fillId="0" borderId="0" xfId="57" applyFont="1" applyFill="1" applyAlignment="1" applyProtection="1">
      <alignment horizontal="centerContinuous" vertical="center"/>
      <protection/>
    </xf>
    <xf numFmtId="0" fontId="8" fillId="0" borderId="16" xfId="57" applyFont="1" applyFill="1" applyBorder="1" applyAlignment="1" applyProtection="1" quotePrefix="1">
      <alignment horizontal="left" vertical="center"/>
      <protection hidden="1"/>
    </xf>
    <xf numFmtId="0" fontId="8" fillId="0" borderId="17" xfId="57" applyFont="1" applyFill="1" applyBorder="1" applyAlignment="1" applyProtection="1" quotePrefix="1">
      <alignment horizontal="left" vertical="center"/>
      <protection hidden="1"/>
    </xf>
    <xf numFmtId="0" fontId="8" fillId="0" borderId="17" xfId="57" applyFont="1" applyFill="1" applyBorder="1" applyAlignment="1" applyProtection="1">
      <alignment horizontal="center" vertical="center"/>
      <protection hidden="1"/>
    </xf>
    <xf numFmtId="0" fontId="8" fillId="0" borderId="18" xfId="57" applyFont="1" applyFill="1" applyBorder="1" applyAlignment="1" applyProtection="1">
      <alignment horizontal="center" vertical="center"/>
      <protection hidden="1"/>
    </xf>
    <xf numFmtId="0" fontId="8" fillId="0" borderId="19" xfId="57" applyFont="1" applyFill="1" applyBorder="1" applyAlignment="1" applyProtection="1" quotePrefix="1">
      <alignment horizontal="left" vertical="center"/>
      <protection hidden="1"/>
    </xf>
    <xf numFmtId="0" fontId="8" fillId="0" borderId="0" xfId="57" applyFont="1" applyFill="1" applyBorder="1" applyAlignment="1" applyProtection="1" quotePrefix="1">
      <alignment horizontal="left" vertical="center"/>
      <protection hidden="1"/>
    </xf>
    <xf numFmtId="0" fontId="8" fillId="0" borderId="0" xfId="57" applyFont="1" applyFill="1" applyBorder="1" applyAlignment="1" applyProtection="1">
      <alignment horizontal="center" vertical="center"/>
      <protection hidden="1"/>
    </xf>
    <xf numFmtId="0" fontId="8" fillId="0" borderId="20" xfId="57" applyFont="1" applyFill="1" applyBorder="1" applyAlignment="1" applyProtection="1">
      <alignment horizontal="center" vertical="center"/>
      <protection hidden="1"/>
    </xf>
    <xf numFmtId="0" fontId="10" fillId="0" borderId="19" xfId="57" applyFont="1" applyFill="1" applyBorder="1" applyAlignment="1" applyProtection="1">
      <alignment vertical="center"/>
      <protection hidden="1"/>
    </xf>
    <xf numFmtId="0" fontId="10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20" xfId="57" applyFont="1" applyFill="1" applyBorder="1" applyAlignment="1" applyProtection="1">
      <alignment vertical="center"/>
      <protection hidden="1"/>
    </xf>
    <xf numFmtId="0" fontId="16" fillId="0" borderId="0" xfId="57" applyFont="1" applyFill="1" applyBorder="1" applyAlignment="1" applyProtection="1">
      <alignment horizontal="right" vertical="center"/>
      <protection hidden="1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4" fillId="0" borderId="0" xfId="58" applyFill="1">
      <alignment/>
      <protection/>
    </xf>
    <xf numFmtId="0" fontId="17" fillId="0" borderId="19" xfId="57" applyFont="1" applyFill="1" applyBorder="1" applyAlignment="1" applyProtection="1">
      <alignment horizontal="center" vertical="center"/>
      <protection hidden="1"/>
    </xf>
    <xf numFmtId="0" fontId="19" fillId="0" borderId="0" xfId="57" applyFont="1" applyFill="1" applyBorder="1" applyAlignment="1" applyProtection="1">
      <alignment horizontal="center" vertical="center"/>
      <protection hidden="1"/>
    </xf>
    <xf numFmtId="0" fontId="17" fillId="0" borderId="20" xfId="57" applyFont="1" applyFill="1" applyBorder="1" applyAlignment="1" applyProtection="1">
      <alignment horizontal="center" vertical="center"/>
      <protection hidden="1"/>
    </xf>
    <xf numFmtId="0" fontId="17" fillId="0" borderId="0" xfId="57" applyFont="1" applyFill="1" applyAlignment="1">
      <alignment horizontal="center" vertical="center"/>
      <protection/>
    </xf>
    <xf numFmtId="0" fontId="8" fillId="0" borderId="19" xfId="57" applyFont="1" applyFill="1" applyBorder="1" applyAlignment="1" applyProtection="1">
      <alignment horizontal="center" vertical="center"/>
      <protection hidden="1"/>
    </xf>
    <xf numFmtId="0" fontId="22" fillId="20" borderId="21" xfId="57" applyFont="1" applyFill="1" applyBorder="1" applyAlignment="1" applyProtection="1">
      <alignment horizontal="center" vertical="center"/>
      <protection hidden="1"/>
    </xf>
    <xf numFmtId="0" fontId="22" fillId="21" borderId="22" xfId="57" applyFont="1" applyFill="1" applyBorder="1" applyAlignment="1" applyProtection="1">
      <alignment horizontal="center" vertical="center"/>
      <protection hidden="1"/>
    </xf>
    <xf numFmtId="0" fontId="22" fillId="21" borderId="23" xfId="57" applyFont="1" applyFill="1" applyBorder="1" applyAlignment="1" applyProtection="1">
      <alignment horizontal="center" vertical="center"/>
      <protection hidden="1"/>
    </xf>
    <xf numFmtId="0" fontId="22" fillId="21" borderId="24" xfId="57" applyFont="1" applyFill="1" applyBorder="1" applyAlignment="1" applyProtection="1">
      <alignment horizontal="center" vertical="center"/>
      <protection hidden="1"/>
    </xf>
    <xf numFmtId="0" fontId="23" fillId="0" borderId="0" xfId="57" applyFont="1" applyFill="1" applyBorder="1" applyAlignment="1" applyProtection="1">
      <alignment horizontal="center" vertical="center"/>
      <protection hidden="1"/>
    </xf>
    <xf numFmtId="0" fontId="10" fillId="0" borderId="19" xfId="57" applyFont="1" applyFill="1" applyBorder="1" applyAlignment="1" applyProtection="1">
      <alignment horizontal="center" vertical="center"/>
      <protection hidden="1"/>
    </xf>
    <xf numFmtId="0" fontId="24" fillId="20" borderId="25" xfId="57" applyFont="1" applyFill="1" applyBorder="1" applyAlignment="1" applyProtection="1">
      <alignment horizontal="center" vertical="center"/>
      <protection hidden="1"/>
    </xf>
    <xf numFmtId="0" fontId="25" fillId="0" borderId="26" xfId="57" applyFont="1" applyFill="1" applyBorder="1" applyAlignment="1" applyProtection="1">
      <alignment horizontal="center" vertical="center"/>
      <protection hidden="1"/>
    </xf>
    <xf numFmtId="0" fontId="14" fillId="0" borderId="27" xfId="57" applyFont="1" applyFill="1" applyBorder="1" applyAlignment="1" applyProtection="1">
      <alignment horizontal="center" vertical="center"/>
      <protection hidden="1"/>
    </xf>
    <xf numFmtId="0" fontId="25" fillId="0" borderId="28" xfId="57" applyFont="1" applyFill="1" applyBorder="1" applyAlignment="1" applyProtection="1">
      <alignment horizontal="center" vertical="center"/>
      <protection hidden="1"/>
    </xf>
    <xf numFmtId="0" fontId="10" fillId="0" borderId="0" xfId="57" applyFont="1" applyFill="1" applyBorder="1" applyAlignment="1" applyProtection="1">
      <alignment horizontal="center" vertical="center"/>
      <protection hidden="1"/>
    </xf>
    <xf numFmtId="0" fontId="26" fillId="20" borderId="29" xfId="57" applyFont="1" applyFill="1" applyBorder="1" applyAlignment="1" applyProtection="1">
      <alignment horizontal="center" vertical="center"/>
      <protection hidden="1"/>
    </xf>
    <xf numFmtId="0" fontId="24" fillId="20" borderId="29" xfId="57" applyFont="1" applyFill="1" applyBorder="1" applyAlignment="1" applyProtection="1">
      <alignment horizontal="center" vertical="center"/>
      <protection hidden="1"/>
    </xf>
    <xf numFmtId="0" fontId="25" fillId="22" borderId="30" xfId="57" applyFont="1" applyFill="1" applyBorder="1" applyAlignment="1" applyProtection="1">
      <alignment horizontal="center" vertical="center"/>
      <protection hidden="1"/>
    </xf>
    <xf numFmtId="0" fontId="14" fillId="0" borderId="31" xfId="57" applyFont="1" applyFill="1" applyBorder="1" applyAlignment="1" applyProtection="1">
      <alignment horizontal="center" vertical="center"/>
      <protection hidden="1"/>
    </xf>
    <xf numFmtId="0" fontId="25" fillId="0" borderId="32" xfId="57" applyFont="1" applyFill="1" applyBorder="1" applyAlignment="1" applyProtection="1">
      <alignment horizontal="center" vertical="center"/>
      <protection hidden="1"/>
    </xf>
    <xf numFmtId="0" fontId="25" fillId="0" borderId="31" xfId="57" applyFont="1" applyFill="1" applyBorder="1" applyAlignment="1" applyProtection="1">
      <alignment horizontal="center" vertical="center"/>
      <protection hidden="1"/>
    </xf>
    <xf numFmtId="0" fontId="24" fillId="20" borderId="33" xfId="57" applyFont="1" applyFill="1" applyBorder="1" applyAlignment="1" applyProtection="1">
      <alignment horizontal="center" vertical="center"/>
      <protection hidden="1"/>
    </xf>
    <xf numFmtId="0" fontId="25" fillId="22" borderId="34" xfId="57" applyFont="1" applyFill="1" applyBorder="1" applyAlignment="1" applyProtection="1">
      <alignment horizontal="center" vertical="center"/>
      <protection hidden="1"/>
    </xf>
    <xf numFmtId="0" fontId="14" fillId="0" borderId="35" xfId="57" applyFont="1" applyFill="1" applyBorder="1" applyAlignment="1" applyProtection="1">
      <alignment horizontal="center" vertical="center"/>
      <protection hidden="1"/>
    </xf>
    <xf numFmtId="0" fontId="25" fillId="0" borderId="36" xfId="57" applyFont="1" applyFill="1" applyBorder="1" applyAlignment="1" applyProtection="1">
      <alignment horizontal="center" vertical="center"/>
      <protection hidden="1"/>
    </xf>
    <xf numFmtId="0" fontId="26" fillId="20" borderId="33" xfId="57" applyFont="1" applyFill="1" applyBorder="1" applyAlignment="1" applyProtection="1">
      <alignment horizontal="center" vertical="center"/>
      <protection hidden="1"/>
    </xf>
    <xf numFmtId="0" fontId="25" fillId="0" borderId="34" xfId="57" applyFont="1" applyFill="1" applyBorder="1" applyAlignment="1" applyProtection="1">
      <alignment horizontal="center" vertical="center"/>
      <protection hidden="1"/>
    </xf>
    <xf numFmtId="0" fontId="27" fillId="0" borderId="0" xfId="57" applyFont="1" applyFill="1" applyBorder="1" applyAlignment="1" applyProtection="1">
      <alignment horizontal="center" vertical="center"/>
      <protection hidden="1"/>
    </xf>
    <xf numFmtId="0" fontId="28" fillId="0" borderId="0" xfId="57" applyFont="1" applyFill="1" applyBorder="1" applyAlignment="1" applyProtection="1">
      <alignment horizontal="center" vertical="center"/>
      <protection hidden="1"/>
    </xf>
    <xf numFmtId="0" fontId="8" fillId="0" borderId="0" xfId="57" applyFont="1" applyFill="1" applyBorder="1" applyAlignment="1" applyProtection="1">
      <alignment horizontal="center" vertical="center"/>
      <protection hidden="1"/>
    </xf>
    <xf numFmtId="0" fontId="26" fillId="20" borderId="25" xfId="57" applyFont="1" applyFill="1" applyBorder="1" applyAlignment="1" applyProtection="1">
      <alignment horizontal="center" vertical="center"/>
      <protection hidden="1"/>
    </xf>
    <xf numFmtId="0" fontId="26" fillId="0" borderId="0" xfId="57" applyFont="1" applyFill="1" applyBorder="1" applyAlignment="1" applyProtection="1">
      <alignment horizontal="center" vertical="center"/>
      <protection hidden="1"/>
    </xf>
    <xf numFmtId="0" fontId="25" fillId="0" borderId="0" xfId="57" applyFont="1" applyFill="1" applyBorder="1" applyAlignment="1" applyProtection="1">
      <alignment horizontal="center" vertical="center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/>
    </xf>
    <xf numFmtId="0" fontId="31" fillId="0" borderId="27" xfId="57" applyFont="1" applyFill="1" applyBorder="1" applyAlignment="1" applyProtection="1">
      <alignment horizontal="center" vertical="center"/>
      <protection hidden="1"/>
    </xf>
    <xf numFmtId="0" fontId="31" fillId="0" borderId="31" xfId="57" applyFont="1" applyFill="1" applyBorder="1" applyAlignment="1" applyProtection="1">
      <alignment horizontal="center" vertical="center"/>
      <protection hidden="1"/>
    </xf>
    <xf numFmtId="0" fontId="25" fillId="22" borderId="26" xfId="57" applyFont="1" applyFill="1" applyBorder="1" applyAlignment="1" applyProtection="1">
      <alignment horizontal="center" vertical="center"/>
      <protection hidden="1"/>
    </xf>
    <xf numFmtId="0" fontId="14" fillId="22" borderId="27" xfId="57" applyFont="1" applyFill="1" applyBorder="1" applyAlignment="1" applyProtection="1">
      <alignment horizontal="center" vertical="center"/>
      <protection hidden="1"/>
    </xf>
    <xf numFmtId="0" fontId="25" fillId="0" borderId="30" xfId="57" applyFont="1" applyFill="1" applyBorder="1" applyAlignment="1" applyProtection="1">
      <alignment horizontal="center" vertical="center"/>
      <protection hidden="1"/>
    </xf>
    <xf numFmtId="0" fontId="14" fillId="22" borderId="31" xfId="57" applyFont="1" applyFill="1" applyBorder="1" applyAlignment="1" applyProtection="1">
      <alignment horizontal="center" vertical="center"/>
      <protection hidden="1"/>
    </xf>
    <xf numFmtId="0" fontId="8" fillId="0" borderId="37" xfId="57" applyFont="1" applyFill="1" applyBorder="1" applyAlignment="1">
      <alignment horizontal="center" vertical="center"/>
      <protection/>
    </xf>
    <xf numFmtId="0" fontId="8" fillId="0" borderId="38" xfId="57" applyFont="1" applyFill="1" applyBorder="1" applyAlignment="1">
      <alignment horizontal="center" vertical="center"/>
      <protection/>
    </xf>
    <xf numFmtId="0" fontId="32" fillId="0" borderId="38" xfId="57" applyFont="1" applyFill="1" applyBorder="1" applyAlignment="1">
      <alignment horizontal="left" vertical="center"/>
      <protection/>
    </xf>
    <xf numFmtId="0" fontId="8" fillId="0" borderId="38" xfId="57" applyFont="1" applyFill="1" applyBorder="1" applyAlignment="1">
      <alignment horizontal="left" vertical="center"/>
      <protection/>
    </xf>
    <xf numFmtId="0" fontId="33" fillId="0" borderId="38" xfId="57" applyFont="1" applyFill="1" applyBorder="1" applyAlignment="1" applyProtection="1">
      <alignment horizontal="left" vertical="center"/>
      <protection locked="0"/>
    </xf>
    <xf numFmtId="0" fontId="34" fillId="0" borderId="38" xfId="57" applyFont="1" applyFill="1" applyBorder="1" applyAlignment="1">
      <alignment horizontal="left" vertical="center"/>
      <protection/>
    </xf>
    <xf numFmtId="0" fontId="35" fillId="0" borderId="38" xfId="57" applyFont="1" applyFill="1" applyBorder="1" applyAlignment="1" applyProtection="1" quotePrefix="1">
      <alignment horizontal="right" vertical="center"/>
      <protection hidden="1"/>
    </xf>
    <xf numFmtId="0" fontId="35" fillId="0" borderId="36" xfId="57" applyFont="1" applyFill="1" applyBorder="1" applyAlignment="1" applyProtection="1" quotePrefix="1">
      <alignment horizontal="right" vertical="center"/>
      <protection hidden="1"/>
    </xf>
    <xf numFmtId="0" fontId="20" fillId="0" borderId="38" xfId="57" applyFont="1" applyFill="1" applyBorder="1" applyAlignment="1" applyProtection="1">
      <alignment horizontal="center" vertical="center"/>
      <protection hidden="1"/>
    </xf>
    <xf numFmtId="0" fontId="29" fillId="0" borderId="38" xfId="57" applyFont="1" applyFill="1" applyBorder="1" applyAlignment="1" applyProtection="1">
      <alignment horizontal="center" vertical="center"/>
      <protection hidden="1"/>
    </xf>
    <xf numFmtId="0" fontId="18" fillId="0" borderId="38" xfId="57" applyFont="1" applyFill="1" applyBorder="1" applyAlignment="1" applyProtection="1">
      <alignment horizontal="center" vertical="center"/>
      <protection hidden="1"/>
    </xf>
    <xf numFmtId="0" fontId="21" fillId="0" borderId="38" xfId="57" applyFont="1" applyFill="1" applyBorder="1" applyAlignment="1" applyProtection="1">
      <alignment horizontal="center" vertical="center"/>
      <protection hidden="1"/>
    </xf>
    <xf numFmtId="0" fontId="30" fillId="0" borderId="38" xfId="57" applyFont="1" applyFill="1" applyBorder="1" applyAlignment="1" applyProtection="1">
      <alignment horizontal="center" vertical="center"/>
      <protection hidden="1"/>
    </xf>
    <xf numFmtId="0" fontId="10" fillId="20" borderId="0" xfId="57" applyFont="1" applyFill="1" applyAlignment="1" applyProtection="1" quotePrefix="1">
      <alignment horizontal="center" vertical="center"/>
      <protection locked="0"/>
    </xf>
    <xf numFmtId="0" fontId="15" fillId="0" borderId="0" xfId="57" applyFont="1" applyFill="1" applyBorder="1" applyAlignment="1" applyProtection="1">
      <alignment horizontal="left" vertical="center"/>
      <protection hidden="1"/>
    </xf>
    <xf numFmtId="0" fontId="15" fillId="0" borderId="0" xfId="57" applyFont="1" applyFill="1" applyBorder="1" applyAlignment="1" applyProtection="1">
      <alignment horizontal="right" vertic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L-A4" xfId="57"/>
    <cellStyle name="Normal_life_time_calende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indexed="26"/>
      </font>
    </dxf>
    <dxf>
      <fill>
        <patternFill>
          <bgColor indexed="26"/>
        </patternFill>
      </fill>
      <border>
        <bottom/>
      </border>
    </dxf>
    <dxf>
      <fill>
        <patternFill>
          <bgColor indexed="26"/>
        </patternFill>
      </fill>
      <border>
        <bottom/>
      </border>
    </dxf>
    <dxf>
      <fill>
        <patternFill patternType="lightTrellis"/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123825</xdr:colOff>
      <xdr:row>57</xdr:row>
      <xdr:rowOff>85725</xdr:rowOff>
    </xdr:from>
    <xdr:to>
      <xdr:col>25</xdr:col>
      <xdr:colOff>0</xdr:colOff>
      <xdr:row>61</xdr:row>
      <xdr:rowOff>152400</xdr:rowOff>
    </xdr:to>
    <xdr:pic>
      <xdr:nvPicPr>
        <xdr:cNvPr id="2" name="Picture 2" descr="baby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0953750"/>
          <a:ext cx="1447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29</xdr:row>
      <xdr:rowOff>28575</xdr:rowOff>
    </xdr:from>
    <xdr:to>
      <xdr:col>25</xdr:col>
      <xdr:colOff>114300</xdr:colOff>
      <xdr:row>33</xdr:row>
      <xdr:rowOff>171450</xdr:rowOff>
    </xdr:to>
    <xdr:pic>
      <xdr:nvPicPr>
        <xdr:cNvPr id="3" name="Picture 3" descr="baby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4495800"/>
          <a:ext cx="1400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200025</xdr:rowOff>
    </xdr:from>
    <xdr:to>
      <xdr:col>14</xdr:col>
      <xdr:colOff>219075</xdr:colOff>
      <xdr:row>33</xdr:row>
      <xdr:rowOff>133350</xdr:rowOff>
    </xdr:to>
    <xdr:pic>
      <xdr:nvPicPr>
        <xdr:cNvPr id="4" name="Picture 4" descr="baby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443865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57</xdr:row>
      <xdr:rowOff>76200</xdr:rowOff>
    </xdr:from>
    <xdr:to>
      <xdr:col>7</xdr:col>
      <xdr:colOff>47625</xdr:colOff>
      <xdr:row>61</xdr:row>
      <xdr:rowOff>161925</xdr:rowOff>
    </xdr:to>
    <xdr:pic>
      <xdr:nvPicPr>
        <xdr:cNvPr id="5" name="Picture 5" descr="baby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10944225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57</xdr:row>
      <xdr:rowOff>95250</xdr:rowOff>
    </xdr:from>
    <xdr:to>
      <xdr:col>16</xdr:col>
      <xdr:colOff>104775</xdr:colOff>
      <xdr:row>61</xdr:row>
      <xdr:rowOff>142875</xdr:rowOff>
    </xdr:to>
    <xdr:pic>
      <xdr:nvPicPr>
        <xdr:cNvPr id="6" name="Picture 6" descr="baby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0" y="10963275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12</xdr:row>
      <xdr:rowOff>85725</xdr:rowOff>
    </xdr:from>
    <xdr:to>
      <xdr:col>16</xdr:col>
      <xdr:colOff>95250</xdr:colOff>
      <xdr:row>19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1104900"/>
          <a:ext cx="1647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12</xdr:row>
      <xdr:rowOff>114300</xdr:rowOff>
    </xdr:from>
    <xdr:to>
      <xdr:col>6</xdr:col>
      <xdr:colOff>209550</xdr:colOff>
      <xdr:row>20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3925" y="1133475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29</xdr:row>
      <xdr:rowOff>0</xdr:rowOff>
    </xdr:from>
    <xdr:to>
      <xdr:col>7</xdr:col>
      <xdr:colOff>9525</xdr:colOff>
      <xdr:row>33</xdr:row>
      <xdr:rowOff>104775</xdr:rowOff>
    </xdr:to>
    <xdr:pic>
      <xdr:nvPicPr>
        <xdr:cNvPr id="9" name="Picture 9" descr="baby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4467225"/>
          <a:ext cx="1343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12</xdr:row>
      <xdr:rowOff>57150</xdr:rowOff>
    </xdr:from>
    <xdr:to>
      <xdr:col>24</xdr:col>
      <xdr:colOff>66675</xdr:colOff>
      <xdr:row>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0" y="1076325"/>
          <a:ext cx="1609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43</xdr:row>
      <xdr:rowOff>57150</xdr:rowOff>
    </xdr:from>
    <xdr:to>
      <xdr:col>7</xdr:col>
      <xdr:colOff>95250</xdr:colOff>
      <xdr:row>48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7724775"/>
          <a:ext cx="1533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200025</xdr:rowOff>
    </xdr:from>
    <xdr:to>
      <xdr:col>16</xdr:col>
      <xdr:colOff>200025</xdr:colOff>
      <xdr:row>47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763905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42</xdr:row>
      <xdr:rowOff>200025</xdr:rowOff>
    </xdr:from>
    <xdr:to>
      <xdr:col>25</xdr:col>
      <xdr:colOff>19050</xdr:colOff>
      <xdr:row>47</xdr:row>
      <xdr:rowOff>123825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0350" y="7639050"/>
          <a:ext cx="1266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11</xdr:row>
      <xdr:rowOff>19050</xdr:rowOff>
    </xdr:from>
    <xdr:to>
      <xdr:col>7</xdr:col>
      <xdr:colOff>76200</xdr:colOff>
      <xdr:row>12</xdr:row>
      <xdr:rowOff>209550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rcRect l="14773" t="7142" r="32954" b="17143"/>
        <a:stretch>
          <a:fillRect/>
        </a:stretch>
      </xdr:blipFill>
      <xdr:spPr>
        <a:xfrm>
          <a:off x="1838325" y="7239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304800</xdr:colOff>
      <xdr:row>15</xdr:row>
      <xdr:rowOff>142875</xdr:rowOff>
    </xdr:from>
    <xdr:to>
      <xdr:col>17</xdr:col>
      <xdr:colOff>104775</xdr:colOff>
      <xdr:row>19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/>
        <a:srcRect l="21665" t="6060" r="3334" b="1515"/>
        <a:stretch>
          <a:fillRect/>
        </a:stretch>
      </xdr:blipFill>
      <xdr:spPr>
        <a:xfrm>
          <a:off x="5019675" y="174307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295275</xdr:colOff>
      <xdr:row>16</xdr:row>
      <xdr:rowOff>133350</xdr:rowOff>
    </xdr:from>
    <xdr:to>
      <xdr:col>25</xdr:col>
      <xdr:colOff>104775</xdr:colOff>
      <xdr:row>18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18954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31</xdr:row>
      <xdr:rowOff>104775</xdr:rowOff>
    </xdr:from>
    <xdr:to>
      <xdr:col>18</xdr:col>
      <xdr:colOff>47625</xdr:colOff>
      <xdr:row>33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29150" y="502920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72"/>
  <sheetViews>
    <sheetView showGridLines="0" showZeros="0" tabSelected="1" zoomScalePageLayoutView="0" workbookViewId="0" topLeftCell="A8">
      <selection activeCell="I80" sqref="I80"/>
    </sheetView>
  </sheetViews>
  <sheetFormatPr defaultColWidth="7.10546875" defaultRowHeight="15"/>
  <cols>
    <col min="1" max="28" width="3.6640625" style="26" customWidth="1"/>
    <col min="29" max="16384" width="7.10546875" style="26" customWidth="1"/>
  </cols>
  <sheetData>
    <row r="1" spans="1:28" ht="12.75" customHeight="1" hidden="1">
      <c r="A1" s="20"/>
      <c r="B1" s="21"/>
      <c r="C1" s="22" t="s">
        <v>530</v>
      </c>
      <c r="D1" s="22" t="s">
        <v>531</v>
      </c>
      <c r="E1" s="22" t="s">
        <v>532</v>
      </c>
      <c r="F1" s="22" t="s">
        <v>533</v>
      </c>
      <c r="G1" s="23"/>
      <c r="H1" s="23"/>
      <c r="I1" s="24"/>
      <c r="J1" s="23"/>
      <c r="K1" s="23"/>
      <c r="L1" s="23"/>
      <c r="M1" s="22" t="s">
        <v>534</v>
      </c>
      <c r="N1" s="22" t="s">
        <v>535</v>
      </c>
      <c r="O1" s="22" t="s">
        <v>536</v>
      </c>
      <c r="P1" s="22" t="s">
        <v>537</v>
      </c>
      <c r="Q1" s="23"/>
      <c r="R1" s="24"/>
      <c r="S1" s="23"/>
      <c r="T1" s="23"/>
      <c r="U1" s="22" t="s">
        <v>538</v>
      </c>
      <c r="V1" s="22" t="s">
        <v>539</v>
      </c>
      <c r="W1" s="22" t="s">
        <v>540</v>
      </c>
      <c r="X1" s="22" t="s">
        <v>541</v>
      </c>
      <c r="Y1" s="23"/>
      <c r="Z1" s="23"/>
      <c r="AA1" s="23"/>
      <c r="AB1" s="25"/>
    </row>
    <row r="2" spans="1:29" ht="13.5" customHeight="1" hidden="1">
      <c r="A2" s="27"/>
      <c r="B2" s="28"/>
      <c r="C2" s="29" t="str">
        <f>"1/1/"&amp;I8</f>
        <v>1/1/2009</v>
      </c>
      <c r="D2" s="28">
        <f>U2+31</f>
        <v>39904</v>
      </c>
      <c r="E2" s="28">
        <f>V2+30</f>
        <v>39995</v>
      </c>
      <c r="F2" s="28">
        <f>W2+30</f>
        <v>40087</v>
      </c>
      <c r="G2" s="28"/>
      <c r="H2" s="30"/>
      <c r="I2" s="31"/>
      <c r="J2" s="30"/>
      <c r="K2" s="30"/>
      <c r="L2" s="30">
        <f>IF(OR((AND(MOD(YEAR(C2),4)=0,MOD(YEAR(C2),100)&lt;&gt;0)),(MOD(YEAR(C2),400)=0)),29,28)</f>
        <v>28</v>
      </c>
      <c r="M2" s="28">
        <f>C2+31</f>
        <v>39845</v>
      </c>
      <c r="N2" s="28">
        <f>D2+30</f>
        <v>39934</v>
      </c>
      <c r="O2" s="28">
        <f>E2+31</f>
        <v>40026</v>
      </c>
      <c r="P2" s="28">
        <f>F2+31</f>
        <v>40118</v>
      </c>
      <c r="Q2" s="30"/>
      <c r="R2" s="31"/>
      <c r="S2" s="30"/>
      <c r="T2" s="30"/>
      <c r="U2" s="28">
        <f>M2+L2</f>
        <v>39873</v>
      </c>
      <c r="V2" s="28">
        <f>N2+31</f>
        <v>39965</v>
      </c>
      <c r="W2" s="28">
        <f>O2+31</f>
        <v>40057</v>
      </c>
      <c r="X2" s="28">
        <f>P2+30</f>
        <v>40148</v>
      </c>
      <c r="Y2" s="30"/>
      <c r="Z2" s="30"/>
      <c r="AA2" s="30"/>
      <c r="AC2" s="32"/>
    </row>
    <row r="3" spans="1:27" ht="14.25" customHeight="1" hidden="1">
      <c r="A3" s="33" t="s">
        <v>530</v>
      </c>
      <c r="B3" s="34"/>
      <c r="C3" s="30">
        <f>IF(WEEKDAY($C$2)=1,1,0)</f>
        <v>0</v>
      </c>
      <c r="D3" s="30">
        <f>IF(WEEKDAY($C$2)=2,1,0)</f>
        <v>0</v>
      </c>
      <c r="E3" s="30">
        <f>IF(WEEKDAY($C$2)=3,1,0)</f>
        <v>0</v>
      </c>
      <c r="F3" s="30">
        <f>IF(WEEKDAY($C$2)=4,1,0)</f>
        <v>0</v>
      </c>
      <c r="G3" s="30">
        <f>IF(WEEKDAY($C$2)=5,1,0)</f>
        <v>1</v>
      </c>
      <c r="H3" s="30">
        <f>IF(WEEKDAY($C$2)=6,1,0)</f>
        <v>0</v>
      </c>
      <c r="I3" s="31">
        <f>IF(WEEKDAY($C$2)=7,1,0)</f>
        <v>0</v>
      </c>
      <c r="J3" s="34" t="s">
        <v>534</v>
      </c>
      <c r="K3" s="34"/>
      <c r="L3" s="30">
        <f>IF(WEEKDAY($M$2)=1,1,0)</f>
        <v>1</v>
      </c>
      <c r="M3" s="30">
        <f>IF(WEEKDAY($M$2)=2,1,0)</f>
        <v>0</v>
      </c>
      <c r="N3" s="30">
        <f>IF(WEEKDAY($M$2)=3,1,0)</f>
        <v>0</v>
      </c>
      <c r="O3" s="30">
        <f>IF(WEEKDAY($M$2)=4,1,0)</f>
        <v>0</v>
      </c>
      <c r="P3" s="30">
        <f>IF(WEEKDAY($M$2)=5,1,0)</f>
        <v>0</v>
      </c>
      <c r="Q3" s="30">
        <f>IF(WEEKDAY($M$2)=6,1,0)</f>
        <v>0</v>
      </c>
      <c r="R3" s="31">
        <f>IF(WEEKDAY($M$2)=7,1,0)</f>
        <v>0</v>
      </c>
      <c r="S3" s="34" t="s">
        <v>538</v>
      </c>
      <c r="T3" s="34"/>
      <c r="U3" s="30">
        <f>IF(WEEKDAY($U$2)=1,1,0)</f>
        <v>1</v>
      </c>
      <c r="V3" s="30">
        <f>IF(WEEKDAY($U$2)=2,1,0)</f>
        <v>0</v>
      </c>
      <c r="W3" s="30">
        <f>IF(WEEKDAY($U$2)=3,1,0)</f>
        <v>0</v>
      </c>
      <c r="X3" s="30">
        <f>IF(WEEKDAY($U$2)=4,1,0)</f>
        <v>0</v>
      </c>
      <c r="Y3" s="30">
        <f>IF(WEEKDAY($U$2)=5,1,0)</f>
        <v>0</v>
      </c>
      <c r="Z3" s="30">
        <f>IF(WEEKDAY($U$2)=6,1,0)</f>
        <v>0</v>
      </c>
      <c r="AA3" s="30">
        <f>IF(WEEKDAY($U$2)=7,1,0)</f>
        <v>0</v>
      </c>
    </row>
    <row r="4" spans="1:27" ht="16.5" customHeight="1" hidden="1">
      <c r="A4" s="33" t="s">
        <v>531</v>
      </c>
      <c r="B4" s="34"/>
      <c r="C4" s="30">
        <f>IF(WEEKDAY($D$2)=1,1,0)</f>
        <v>0</v>
      </c>
      <c r="D4" s="30">
        <f>IF(WEEKDAY($D$2)=2,1,0)</f>
        <v>0</v>
      </c>
      <c r="E4" s="30">
        <f>IF(WEEKDAY($D$2)=3,1,0)</f>
        <v>0</v>
      </c>
      <c r="F4" s="30">
        <f>IF(WEEKDAY($D$2)=4,1,0)</f>
        <v>1</v>
      </c>
      <c r="G4" s="30">
        <f>IF(WEEKDAY($D$2)=5,1,0)</f>
        <v>0</v>
      </c>
      <c r="H4" s="30">
        <f>IF(WEEKDAY($D$2)=6,1,0)</f>
        <v>0</v>
      </c>
      <c r="I4" s="31">
        <f>IF(WEEKDAY($D$2)=7,1,0)</f>
        <v>0</v>
      </c>
      <c r="J4" s="34" t="s">
        <v>535</v>
      </c>
      <c r="K4" s="34"/>
      <c r="L4" s="30">
        <f>IF(WEEKDAY($N$2)=1,1,0)</f>
        <v>0</v>
      </c>
      <c r="M4" s="30">
        <f>IF(WEEKDAY($N$2)=2,1,0)</f>
        <v>0</v>
      </c>
      <c r="N4" s="30">
        <f>IF(WEEKDAY($N$2)=3,1,0)</f>
        <v>0</v>
      </c>
      <c r="O4" s="30">
        <f>IF(WEEKDAY($N$2)=4,1,0)</f>
        <v>0</v>
      </c>
      <c r="P4" s="30">
        <f>IF(WEEKDAY($N$2)=5,1,0)</f>
        <v>0</v>
      </c>
      <c r="Q4" s="30">
        <f>IF(WEEKDAY($N$2)=6,1,0)</f>
        <v>1</v>
      </c>
      <c r="R4" s="31">
        <f>IF(WEEKDAY($N$2)=7,1,0)</f>
        <v>0</v>
      </c>
      <c r="S4" s="34" t="s">
        <v>539</v>
      </c>
      <c r="T4" s="34"/>
      <c r="U4" s="30">
        <f>IF(WEEKDAY($V$2)=1,1,0)</f>
        <v>0</v>
      </c>
      <c r="V4" s="30">
        <f>IF(WEEKDAY($V$2)=2,1,0)</f>
        <v>1</v>
      </c>
      <c r="W4" s="30">
        <f>IF(WEEKDAY($V$2)=3,1,0)</f>
        <v>0</v>
      </c>
      <c r="X4" s="30">
        <f>IF(WEEKDAY($V$2)=4,1,0)</f>
        <v>0</v>
      </c>
      <c r="Y4" s="30">
        <f>IF(WEEKDAY($V$2)=5,1,0)</f>
        <v>0</v>
      </c>
      <c r="Z4" s="30">
        <f>IF(WEEKDAY($V$2)=6,1,0)</f>
        <v>0</v>
      </c>
      <c r="AA4" s="30">
        <f>IF(WEEKDAY($V$2)=7,1,0)</f>
        <v>0</v>
      </c>
    </row>
    <row r="5" spans="1:27" ht="16.5" customHeight="1" hidden="1">
      <c r="A5" s="33" t="s">
        <v>532</v>
      </c>
      <c r="B5" s="34"/>
      <c r="C5" s="30">
        <f>IF(WEEKDAY($E$2)=1,1,0)</f>
        <v>0</v>
      </c>
      <c r="D5" s="30">
        <f>IF(WEEKDAY($E$2)=2,1,0)</f>
        <v>0</v>
      </c>
      <c r="E5" s="30">
        <f>IF(WEEKDAY($E$2)=3,1,0)</f>
        <v>0</v>
      </c>
      <c r="F5" s="30">
        <f>IF(WEEKDAY($E$2)=4,1,0)</f>
        <v>1</v>
      </c>
      <c r="G5" s="30">
        <f>IF(WEEKDAY($E$2)=5,1,0)</f>
        <v>0</v>
      </c>
      <c r="H5" s="30">
        <f>IF(WEEKDAY($E$2)=6,1,0)</f>
        <v>0</v>
      </c>
      <c r="I5" s="31">
        <f>IF(WEEKDAY($E$2)=7,1,0)</f>
        <v>0</v>
      </c>
      <c r="J5" s="34" t="s">
        <v>536</v>
      </c>
      <c r="K5" s="34"/>
      <c r="L5" s="30">
        <f>IF(WEEKDAY($O$2)=1,1,0)</f>
        <v>0</v>
      </c>
      <c r="M5" s="30">
        <f>IF(WEEKDAY($O$2)=2,1,0)</f>
        <v>0</v>
      </c>
      <c r="N5" s="30">
        <f>IF(WEEKDAY($O$2)=3,1,0)</f>
        <v>0</v>
      </c>
      <c r="O5" s="30">
        <f>IF(WEEKDAY($O$2)=4,1,0)</f>
        <v>0</v>
      </c>
      <c r="P5" s="30">
        <f>IF(WEEKDAY($O$2)=5,1,0)</f>
        <v>0</v>
      </c>
      <c r="Q5" s="30">
        <f>IF(WEEKDAY($O$2)=6,1,0)</f>
        <v>0</v>
      </c>
      <c r="R5" s="31">
        <f>IF(WEEKDAY($O$2)=7,1,0)</f>
        <v>1</v>
      </c>
      <c r="S5" s="34" t="s">
        <v>540</v>
      </c>
      <c r="T5" s="34"/>
      <c r="U5" s="30">
        <f>IF(WEEKDAY($W$2)=1,1,0)</f>
        <v>0</v>
      </c>
      <c r="V5" s="30">
        <f>IF(WEEKDAY($W$2)=2,1,0)</f>
        <v>0</v>
      </c>
      <c r="W5" s="30">
        <f>IF(WEEKDAY($W$2)=3,1,0)</f>
        <v>1</v>
      </c>
      <c r="X5" s="30">
        <f>IF(WEEKDAY($W$2)=4,1,0)</f>
        <v>0</v>
      </c>
      <c r="Y5" s="30">
        <f>IF(WEEKDAY($W$2)=5,1,0)</f>
        <v>0</v>
      </c>
      <c r="Z5" s="30">
        <f>IF(WEEKDAY($W$2)=6,1,0)</f>
        <v>0</v>
      </c>
      <c r="AA5" s="30">
        <f>IF(WEEKDAY($W$2)=7,1,0)</f>
        <v>0</v>
      </c>
    </row>
    <row r="6" spans="1:27" ht="20.25" customHeight="1" hidden="1">
      <c r="A6" s="33" t="s">
        <v>533</v>
      </c>
      <c r="B6" s="34"/>
      <c r="C6" s="30">
        <f>IF(WEEKDAY($F$2)=1,1,0)</f>
        <v>0</v>
      </c>
      <c r="D6" s="30">
        <f>IF(WEEKDAY($F$2)=2,1,0)</f>
        <v>0</v>
      </c>
      <c r="E6" s="30">
        <f>IF(WEEKDAY($F$2)=3,1,0)</f>
        <v>0</v>
      </c>
      <c r="F6" s="30">
        <f>IF(WEEKDAY($F$2)=4,1,0)</f>
        <v>0</v>
      </c>
      <c r="G6" s="30">
        <f>IF(WEEKDAY($F$2)=5,1,0)</f>
        <v>1</v>
      </c>
      <c r="H6" s="30">
        <f>IF(WEEKDAY($F$2)=6,1,0)</f>
        <v>0</v>
      </c>
      <c r="I6" s="31">
        <f>IF(WEEKDAY($F$2)=7,1,0)</f>
        <v>0</v>
      </c>
      <c r="J6" s="34" t="s">
        <v>537</v>
      </c>
      <c r="K6" s="34"/>
      <c r="L6" s="30">
        <f>IF(WEEKDAY($P$2)=1,1,0)</f>
        <v>1</v>
      </c>
      <c r="M6" s="30">
        <f>IF(WEEKDAY($P$2)=2,1,0)</f>
        <v>0</v>
      </c>
      <c r="N6" s="30">
        <f>IF(WEEKDAY($P$2)=3,1,0)</f>
        <v>0</v>
      </c>
      <c r="O6" s="30">
        <f>IF(WEEKDAY($P$2)=4,1,0)</f>
        <v>0</v>
      </c>
      <c r="P6" s="30">
        <f>IF(WEEKDAY($P$2)=5,1,0)</f>
        <v>0</v>
      </c>
      <c r="Q6" s="30">
        <f>IF(WEEKDAY($P$2)=6,1,0)</f>
        <v>0</v>
      </c>
      <c r="R6" s="31">
        <f>IF(WEEKDAY($P$2)=7,1,0)</f>
        <v>0</v>
      </c>
      <c r="S6" s="34" t="s">
        <v>541</v>
      </c>
      <c r="T6" s="34"/>
      <c r="U6" s="30">
        <f>IF(WEEKDAY($X$2)=1,1,0)</f>
        <v>0</v>
      </c>
      <c r="V6" s="30">
        <f>IF(WEEKDAY($X$2)=2,1,0)</f>
        <v>0</v>
      </c>
      <c r="W6" s="30">
        <f>IF(WEEKDAY($X$2)=3,1,0)</f>
        <v>1</v>
      </c>
      <c r="X6" s="30">
        <f>IF(WEEKDAY($X$2)=4,1,0)</f>
        <v>0</v>
      </c>
      <c r="Y6" s="30">
        <f>IF(WEEKDAY($X$2)=5,1,0)</f>
        <v>0</v>
      </c>
      <c r="Z6" s="30">
        <f>IF(WEEKDAY($X$2)=6,1,0)</f>
        <v>0</v>
      </c>
      <c r="AA6" s="30">
        <f>IF(WEEKDAY($X$2)=7,1,0)</f>
        <v>0</v>
      </c>
    </row>
    <row r="7" ht="14.25" customHeight="1" hidden="1"/>
    <row r="8" spans="1:19" ht="24.75" customHeight="1">
      <c r="A8" s="35"/>
      <c r="B8" s="36"/>
      <c r="C8" s="37" t="s">
        <v>542</v>
      </c>
      <c r="D8" s="38"/>
      <c r="E8" s="38"/>
      <c r="F8" s="38"/>
      <c r="G8" s="38"/>
      <c r="H8" s="39"/>
      <c r="I8" s="115">
        <v>2009</v>
      </c>
      <c r="J8" s="115"/>
      <c r="K8" s="115"/>
      <c r="N8" s="40" t="s">
        <v>543</v>
      </c>
      <c r="O8" s="41"/>
      <c r="P8" s="41"/>
      <c r="Q8" s="41"/>
      <c r="R8" s="41"/>
      <c r="S8" s="41"/>
    </row>
    <row r="9" spans="1:11" ht="15.75" customHeight="1" thickBot="1">
      <c r="A9" s="42"/>
      <c r="B9" s="42"/>
      <c r="C9" s="43" t="s">
        <v>544</v>
      </c>
      <c r="D9" s="44"/>
      <c r="E9" s="44"/>
      <c r="F9" s="44"/>
      <c r="G9" s="44"/>
      <c r="H9" s="39"/>
      <c r="I9" s="45"/>
      <c r="J9" s="45"/>
      <c r="K9" s="45"/>
    </row>
    <row r="10" spans="1:28" ht="7.5" customHeight="1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</row>
    <row r="11" spans="1:28" ht="7.5" customHeight="1">
      <c r="A11" s="50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</row>
    <row r="12" spans="1:28" ht="24.75">
      <c r="A12" s="54"/>
      <c r="B12" s="55"/>
      <c r="C12" s="56"/>
      <c r="D12" s="56"/>
      <c r="E12" s="56"/>
      <c r="F12" s="56"/>
      <c r="G12" s="56"/>
      <c r="H12" s="56"/>
      <c r="I12" s="56"/>
      <c r="J12" s="117" t="s">
        <v>545</v>
      </c>
      <c r="K12" s="117"/>
      <c r="L12" s="117"/>
      <c r="M12" s="117"/>
      <c r="N12" s="117"/>
      <c r="O12" s="117"/>
      <c r="P12" s="116">
        <v>2009</v>
      </c>
      <c r="Q12" s="11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7"/>
    </row>
    <row r="13" spans="1:28" ht="20.25">
      <c r="A13" s="54"/>
      <c r="B13" s="55"/>
      <c r="C13" s="56"/>
      <c r="D13" s="56"/>
      <c r="E13" s="56"/>
      <c r="F13" s="56"/>
      <c r="G13" s="56"/>
      <c r="H13" s="56"/>
      <c r="I13" s="56"/>
      <c r="J13" s="58"/>
      <c r="K13" s="58"/>
      <c r="L13" s="58"/>
      <c r="M13" s="58"/>
      <c r="N13" s="58"/>
      <c r="O13" s="58"/>
      <c r="P13" s="59"/>
      <c r="Q13" s="59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7"/>
    </row>
    <row r="14" spans="1:28" ht="12.75">
      <c r="A14" s="50"/>
      <c r="B14" s="51"/>
      <c r="C14" s="52"/>
      <c r="D14" s="52"/>
      <c r="E14" s="60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</row>
    <row r="15" spans="1:28" ht="12.75">
      <c r="A15" s="50"/>
      <c r="B15" s="51"/>
      <c r="C15" s="52"/>
      <c r="D15" s="52"/>
      <c r="E15" s="60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</row>
    <row r="16" spans="1:28" ht="12.75">
      <c r="A16" s="50"/>
      <c r="B16" s="51"/>
      <c r="C16" s="52"/>
      <c r="D16" s="52"/>
      <c r="E16" s="60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3"/>
    </row>
    <row r="17" spans="1:28" ht="12.75">
      <c r="A17" s="50"/>
      <c r="B17" s="51"/>
      <c r="C17" s="52"/>
      <c r="D17" s="52"/>
      <c r="E17" s="60"/>
      <c r="F17" s="52"/>
      <c r="G17" s="52"/>
      <c r="H17" s="52"/>
      <c r="I17" s="52"/>
      <c r="J17" s="52"/>
      <c r="K17" s="52"/>
      <c r="L17" s="52"/>
      <c r="M17" s="52"/>
      <c r="N17" s="60"/>
      <c r="O17" s="52"/>
      <c r="P17" s="52"/>
      <c r="Q17" s="52"/>
      <c r="R17" s="52"/>
      <c r="S17" s="52"/>
      <c r="T17" s="52"/>
      <c r="U17" s="52"/>
      <c r="V17" s="52"/>
      <c r="W17" s="52"/>
      <c r="X17" s="60"/>
      <c r="Y17" s="52"/>
      <c r="Z17" s="52"/>
      <c r="AA17" s="52"/>
      <c r="AB17" s="53"/>
    </row>
    <row r="18" spans="1:28" ht="12.75">
      <c r="A18" s="50"/>
      <c r="B18" s="51"/>
      <c r="C18" s="52"/>
      <c r="D18" s="52"/>
      <c r="E18" s="60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3"/>
    </row>
    <row r="19" spans="1:28" ht="12.75">
      <c r="A19" s="50"/>
      <c r="B19" s="51"/>
      <c r="C19" s="52"/>
      <c r="D19" s="52"/>
      <c r="E19" s="60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</row>
    <row r="20" spans="1:28" ht="12.75">
      <c r="A20" s="50"/>
      <c r="B20" s="51"/>
      <c r="C20" s="52"/>
      <c r="D20" s="52"/>
      <c r="E20" s="60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</row>
    <row r="21" spans="1:28" s="64" customFormat="1" ht="18" customHeight="1" thickBot="1">
      <c r="A21" s="61"/>
      <c r="B21" s="112" t="s">
        <v>546</v>
      </c>
      <c r="C21" s="112"/>
      <c r="D21" s="112"/>
      <c r="E21" s="112"/>
      <c r="F21" s="112"/>
      <c r="G21" s="112"/>
      <c r="H21" s="112"/>
      <c r="I21" s="112"/>
      <c r="J21" s="62"/>
      <c r="K21" s="110" t="s">
        <v>547</v>
      </c>
      <c r="L21" s="110"/>
      <c r="M21" s="110"/>
      <c r="N21" s="110"/>
      <c r="O21" s="110"/>
      <c r="P21" s="110"/>
      <c r="Q21" s="110"/>
      <c r="R21" s="110"/>
      <c r="S21" s="62"/>
      <c r="T21" s="113" t="s">
        <v>548</v>
      </c>
      <c r="U21" s="113"/>
      <c r="V21" s="113"/>
      <c r="W21" s="113"/>
      <c r="X21" s="113"/>
      <c r="Y21" s="113"/>
      <c r="Z21" s="113"/>
      <c r="AA21" s="113"/>
      <c r="AB21" s="63"/>
    </row>
    <row r="22" spans="1:28" ht="18" customHeight="1">
      <c r="A22" s="65"/>
      <c r="B22" s="66" t="s">
        <v>549</v>
      </c>
      <c r="C22" s="67" t="s">
        <v>550</v>
      </c>
      <c r="D22" s="68" t="s">
        <v>551</v>
      </c>
      <c r="E22" s="68" t="s">
        <v>552</v>
      </c>
      <c r="F22" s="68" t="s">
        <v>553</v>
      </c>
      <c r="G22" s="68" t="s">
        <v>554</v>
      </c>
      <c r="H22" s="68" t="s">
        <v>555</v>
      </c>
      <c r="I22" s="69" t="s">
        <v>556</v>
      </c>
      <c r="J22" s="70"/>
      <c r="K22" s="66" t="s">
        <v>549</v>
      </c>
      <c r="L22" s="67" t="s">
        <v>550</v>
      </c>
      <c r="M22" s="68" t="s">
        <v>551</v>
      </c>
      <c r="N22" s="68" t="s">
        <v>552</v>
      </c>
      <c r="O22" s="68" t="s">
        <v>553</v>
      </c>
      <c r="P22" s="68" t="s">
        <v>554</v>
      </c>
      <c r="Q22" s="68" t="s">
        <v>555</v>
      </c>
      <c r="R22" s="69" t="s">
        <v>556</v>
      </c>
      <c r="S22" s="70"/>
      <c r="T22" s="66" t="s">
        <v>549</v>
      </c>
      <c r="U22" s="67" t="s">
        <v>550</v>
      </c>
      <c r="V22" s="68" t="s">
        <v>551</v>
      </c>
      <c r="W22" s="68" t="s">
        <v>552</v>
      </c>
      <c r="X22" s="68" t="s">
        <v>553</v>
      </c>
      <c r="Y22" s="68" t="s">
        <v>554</v>
      </c>
      <c r="Z22" s="68" t="s">
        <v>555</v>
      </c>
      <c r="AA22" s="69" t="s">
        <v>556</v>
      </c>
      <c r="AB22" s="53"/>
    </row>
    <row r="23" spans="1:28" ht="18" customHeight="1">
      <c r="A23" s="71"/>
      <c r="B23" s="72">
        <v>1</v>
      </c>
      <c r="C23" s="73">
        <f>IF($C$3=1,1,0)</f>
        <v>0</v>
      </c>
      <c r="D23" s="74">
        <f>IF($D$3=1,1,IF(C23&gt;0,C23+1,0))</f>
        <v>0</v>
      </c>
      <c r="E23" s="74">
        <f>IF($E$3=1,1,IF(D23&gt;0,D23+1,0))</f>
        <v>0</v>
      </c>
      <c r="F23" s="74">
        <f>IF($F$3=1,1,IF(E23&gt;0,E23+1,0))</f>
        <v>0</v>
      </c>
      <c r="G23" s="74">
        <f>IF($G$3=1,1,IF(F23&gt;0,F23+1,0))</f>
        <v>1</v>
      </c>
      <c r="H23" s="74">
        <f>IF($H$3=1,1,IF(G23&gt;0,G23+1,0))</f>
        <v>2</v>
      </c>
      <c r="I23" s="75">
        <f>IF($I$3=1,1,IF(H23&gt;0,H23+1,0))</f>
        <v>3</v>
      </c>
      <c r="J23" s="76"/>
      <c r="K23" s="77">
        <f>IF(B28&gt;0,B27+1,B27)</f>
        <v>5</v>
      </c>
      <c r="L23" s="73">
        <f>IF($L$3=1,1,0)</f>
        <v>1</v>
      </c>
      <c r="M23" s="74">
        <f>IF($M$3=1,1,IF(L23&gt;0,L23+1,0))</f>
        <v>2</v>
      </c>
      <c r="N23" s="74">
        <f>IF($N$3=1,1,IF(M23&gt;0,M23+1,0))</f>
        <v>3</v>
      </c>
      <c r="O23" s="74">
        <f>IF($O$3=1,1,IF(N23&gt;0,N23+1,0))</f>
        <v>4</v>
      </c>
      <c r="P23" s="74">
        <f>IF($P$3=1,1,IF(O23&gt;0,O23+1,0))</f>
        <v>5</v>
      </c>
      <c r="Q23" s="74">
        <f>IF($Q$3=1,1,IF(P23&gt;0,P23+1,0))</f>
        <v>6</v>
      </c>
      <c r="R23" s="75">
        <f>IF($R$3=1,1,IF(Q23&gt;0,Q23+1,0))</f>
        <v>7</v>
      </c>
      <c r="S23" s="76"/>
      <c r="T23" s="77">
        <f>IF(K28&gt;0,K27+1,K27)</f>
        <v>9</v>
      </c>
      <c r="U23" s="73">
        <f>IF($U$3=1,1,0)</f>
        <v>1</v>
      </c>
      <c r="V23" s="74">
        <f>IF($V$3=1,1,IF(U23&gt;0,U23+1,0))</f>
        <v>2</v>
      </c>
      <c r="W23" s="74">
        <f>IF($W$3=1,1,IF(V23&gt;0,V23+1,0))</f>
        <v>3</v>
      </c>
      <c r="X23" s="74">
        <f>IF($X$3=1,1,IF(W23&gt;0,W23+1,0))</f>
        <v>4</v>
      </c>
      <c r="Y23" s="74">
        <f>IF($Y$3=1,1,IF(X23&gt;0,X23+1,0))</f>
        <v>5</v>
      </c>
      <c r="Z23" s="74">
        <f>IF($Z$3=1,1,IF(Y23&gt;0,Y23+1,0))</f>
        <v>6</v>
      </c>
      <c r="AA23" s="75">
        <f>IF($AA$3=1,1,IF(Z23&gt;0,Z23+1,0))</f>
        <v>7</v>
      </c>
      <c r="AB23" s="53"/>
    </row>
    <row r="24" spans="1:28" ht="18" customHeight="1">
      <c r="A24" s="71"/>
      <c r="B24" s="78">
        <f>B23+1</f>
        <v>2</v>
      </c>
      <c r="C24" s="79">
        <f>IF(AND(I23&gt;0,I23&lt;31),I23+1,0)</f>
        <v>4</v>
      </c>
      <c r="D24" s="80">
        <f aca="true" t="shared" si="0" ref="D24:I28">IF(AND(C24&gt;0,C24&lt;31),C24+1,0)</f>
        <v>5</v>
      </c>
      <c r="E24" s="80">
        <f t="shared" si="0"/>
        <v>6</v>
      </c>
      <c r="F24" s="80">
        <f t="shared" si="0"/>
        <v>7</v>
      </c>
      <c r="G24" s="80">
        <f t="shared" si="0"/>
        <v>8</v>
      </c>
      <c r="H24" s="80">
        <f t="shared" si="0"/>
        <v>9</v>
      </c>
      <c r="I24" s="81">
        <f t="shared" si="0"/>
        <v>10</v>
      </c>
      <c r="J24" s="76"/>
      <c r="K24" s="77">
        <f>K23+1</f>
        <v>6</v>
      </c>
      <c r="L24" s="79">
        <f>IF(AND(R23&gt;0,R23&lt;$L$2),R23+1,0)</f>
        <v>8</v>
      </c>
      <c r="M24" s="80">
        <f aca="true" t="shared" si="1" ref="M24:R28">IF(AND(L24&gt;0,L24&lt;$L$2),L24+1,0)</f>
        <v>9</v>
      </c>
      <c r="N24" s="80">
        <f t="shared" si="1"/>
        <v>10</v>
      </c>
      <c r="O24" s="80">
        <f t="shared" si="1"/>
        <v>11</v>
      </c>
      <c r="P24" s="80">
        <f t="shared" si="1"/>
        <v>12</v>
      </c>
      <c r="Q24" s="80">
        <f t="shared" si="1"/>
        <v>13</v>
      </c>
      <c r="R24" s="81">
        <f t="shared" si="1"/>
        <v>14</v>
      </c>
      <c r="S24" s="76"/>
      <c r="T24" s="77">
        <f>T23+1</f>
        <v>10</v>
      </c>
      <c r="U24" s="79">
        <f>IF(AND(AA23&gt;0,AA23&lt;31),AA23+1,0)</f>
        <v>8</v>
      </c>
      <c r="V24" s="80">
        <f aca="true" t="shared" si="2" ref="V24:AA28">IF(AND(U24&gt;0,U24&lt;31),U24+1,0)</f>
        <v>9</v>
      </c>
      <c r="W24" s="80">
        <f t="shared" si="2"/>
        <v>10</v>
      </c>
      <c r="X24" s="80">
        <f t="shared" si="2"/>
        <v>11</v>
      </c>
      <c r="Y24" s="80">
        <f t="shared" si="2"/>
        <v>12</v>
      </c>
      <c r="Z24" s="80">
        <f t="shared" si="2"/>
        <v>13</v>
      </c>
      <c r="AA24" s="81">
        <f t="shared" si="2"/>
        <v>14</v>
      </c>
      <c r="AB24" s="53"/>
    </row>
    <row r="25" spans="1:28" ht="18" customHeight="1">
      <c r="A25" s="71"/>
      <c r="B25" s="78">
        <f>B24+1</f>
        <v>3</v>
      </c>
      <c r="C25" s="79">
        <f>IF(AND(I24&gt;0,I24&lt;31),I24+1,0)</f>
        <v>11</v>
      </c>
      <c r="D25" s="80">
        <f t="shared" si="0"/>
        <v>12</v>
      </c>
      <c r="E25" s="80">
        <f t="shared" si="0"/>
        <v>13</v>
      </c>
      <c r="F25" s="80">
        <f t="shared" si="0"/>
        <v>14</v>
      </c>
      <c r="G25" s="80">
        <f t="shared" si="0"/>
        <v>15</v>
      </c>
      <c r="H25" s="80">
        <f t="shared" si="0"/>
        <v>16</v>
      </c>
      <c r="I25" s="81">
        <f t="shared" si="0"/>
        <v>17</v>
      </c>
      <c r="J25" s="76"/>
      <c r="K25" s="77">
        <f>K24+1</f>
        <v>7</v>
      </c>
      <c r="L25" s="79">
        <f>IF(AND(R24&gt;0,R24&lt;$L$2),R24+1,0)</f>
        <v>15</v>
      </c>
      <c r="M25" s="80">
        <f t="shared" si="1"/>
        <v>16</v>
      </c>
      <c r="N25" s="80">
        <f t="shared" si="1"/>
        <v>17</v>
      </c>
      <c r="O25" s="80">
        <f t="shared" si="1"/>
        <v>18</v>
      </c>
      <c r="P25" s="80">
        <f t="shared" si="1"/>
        <v>19</v>
      </c>
      <c r="Q25" s="80">
        <f t="shared" si="1"/>
        <v>20</v>
      </c>
      <c r="R25" s="81">
        <f t="shared" si="1"/>
        <v>21</v>
      </c>
      <c r="S25" s="76"/>
      <c r="T25" s="77">
        <f>T24+1</f>
        <v>11</v>
      </c>
      <c r="U25" s="79">
        <f>IF(AND(AA24&gt;0,AA24&lt;31),AA24+1,0)</f>
        <v>15</v>
      </c>
      <c r="V25" s="80">
        <f t="shared" si="2"/>
        <v>16</v>
      </c>
      <c r="W25" s="80">
        <f t="shared" si="2"/>
        <v>17</v>
      </c>
      <c r="X25" s="80">
        <f t="shared" si="2"/>
        <v>18</v>
      </c>
      <c r="Y25" s="80">
        <f t="shared" si="2"/>
        <v>19</v>
      </c>
      <c r="Z25" s="80">
        <f t="shared" si="2"/>
        <v>20</v>
      </c>
      <c r="AA25" s="81">
        <f t="shared" si="2"/>
        <v>21</v>
      </c>
      <c r="AB25" s="53"/>
    </row>
    <row r="26" spans="1:28" ht="18" customHeight="1">
      <c r="A26" s="71"/>
      <c r="B26" s="78">
        <f>B25+1</f>
        <v>4</v>
      </c>
      <c r="C26" s="79">
        <f>IF(AND(I25&gt;0,I25&lt;31),I25+1,0)</f>
        <v>18</v>
      </c>
      <c r="D26" s="80">
        <f t="shared" si="0"/>
        <v>19</v>
      </c>
      <c r="E26" s="80">
        <f t="shared" si="0"/>
        <v>20</v>
      </c>
      <c r="F26" s="80">
        <f t="shared" si="0"/>
        <v>21</v>
      </c>
      <c r="G26" s="80">
        <f t="shared" si="0"/>
        <v>22</v>
      </c>
      <c r="H26" s="80">
        <f t="shared" si="0"/>
        <v>23</v>
      </c>
      <c r="I26" s="81">
        <f t="shared" si="0"/>
        <v>24</v>
      </c>
      <c r="J26" s="76"/>
      <c r="K26" s="77">
        <f>K25+1</f>
        <v>8</v>
      </c>
      <c r="L26" s="79">
        <f>IF(AND(R25&gt;0,R25&lt;$L$2),R25+1,0)</f>
        <v>22</v>
      </c>
      <c r="M26" s="80">
        <f t="shared" si="1"/>
        <v>23</v>
      </c>
      <c r="N26" s="80">
        <f t="shared" si="1"/>
        <v>24</v>
      </c>
      <c r="O26" s="80">
        <f t="shared" si="1"/>
        <v>25</v>
      </c>
      <c r="P26" s="80">
        <f t="shared" si="1"/>
        <v>26</v>
      </c>
      <c r="Q26" s="80">
        <f t="shared" si="1"/>
        <v>27</v>
      </c>
      <c r="R26" s="81">
        <f t="shared" si="1"/>
        <v>28</v>
      </c>
      <c r="S26" s="76"/>
      <c r="T26" s="77">
        <f>T25+1</f>
        <v>12</v>
      </c>
      <c r="U26" s="79">
        <f>IF(AND(AA25&gt;0,AA25&lt;31),AA25+1,0)</f>
        <v>22</v>
      </c>
      <c r="V26" s="80">
        <f t="shared" si="2"/>
        <v>23</v>
      </c>
      <c r="W26" s="80">
        <f t="shared" si="2"/>
        <v>24</v>
      </c>
      <c r="X26" s="80">
        <f t="shared" si="2"/>
        <v>25</v>
      </c>
      <c r="Y26" s="80">
        <f t="shared" si="2"/>
        <v>26</v>
      </c>
      <c r="Z26" s="80">
        <f t="shared" si="2"/>
        <v>27</v>
      </c>
      <c r="AA26" s="81">
        <f t="shared" si="2"/>
        <v>28</v>
      </c>
      <c r="AB26" s="53"/>
    </row>
    <row r="27" spans="1:28" ht="18" customHeight="1">
      <c r="A27" s="71"/>
      <c r="B27" s="78">
        <f>B26+1</f>
        <v>5</v>
      </c>
      <c r="C27" s="79">
        <f>IF(AND(I26&gt;0,I26&lt;31),I26+1,0)</f>
        <v>25</v>
      </c>
      <c r="D27" s="80">
        <f t="shared" si="0"/>
        <v>26</v>
      </c>
      <c r="E27" s="80">
        <f t="shared" si="0"/>
        <v>27</v>
      </c>
      <c r="F27" s="80">
        <f t="shared" si="0"/>
        <v>28</v>
      </c>
      <c r="G27" s="80">
        <f t="shared" si="0"/>
        <v>29</v>
      </c>
      <c r="H27" s="80">
        <f t="shared" si="0"/>
        <v>30</v>
      </c>
      <c r="I27" s="81">
        <f t="shared" si="0"/>
        <v>31</v>
      </c>
      <c r="J27" s="76"/>
      <c r="K27" s="77">
        <f>K26+1</f>
        <v>9</v>
      </c>
      <c r="L27" s="79">
        <f>IF(AND(R26&gt;0,R26&lt;$L$2),R26+1,0)</f>
        <v>0</v>
      </c>
      <c r="M27" s="80">
        <f t="shared" si="1"/>
        <v>0</v>
      </c>
      <c r="N27" s="80">
        <f t="shared" si="1"/>
        <v>0</v>
      </c>
      <c r="O27" s="80">
        <f t="shared" si="1"/>
        <v>0</v>
      </c>
      <c r="P27" s="80">
        <f t="shared" si="1"/>
        <v>0</v>
      </c>
      <c r="Q27" s="80">
        <f t="shared" si="1"/>
        <v>0</v>
      </c>
      <c r="R27" s="81">
        <f t="shared" si="1"/>
        <v>0</v>
      </c>
      <c r="S27" s="76"/>
      <c r="T27" s="77">
        <f>T26+1</f>
        <v>13</v>
      </c>
      <c r="U27" s="79">
        <f>IF(AND(AA26&gt;0,AA26&lt;31),AA26+1,0)</f>
        <v>29</v>
      </c>
      <c r="V27" s="80">
        <f t="shared" si="2"/>
        <v>30</v>
      </c>
      <c r="W27" s="80">
        <f t="shared" si="2"/>
        <v>31</v>
      </c>
      <c r="X27" s="80">
        <f t="shared" si="2"/>
        <v>0</v>
      </c>
      <c r="Y27" s="80">
        <f t="shared" si="2"/>
        <v>0</v>
      </c>
      <c r="Z27" s="82">
        <f t="shared" si="2"/>
        <v>0</v>
      </c>
      <c r="AA27" s="81">
        <f t="shared" si="2"/>
        <v>0</v>
      </c>
      <c r="AB27" s="53"/>
    </row>
    <row r="28" spans="1:28" ht="18" customHeight="1" thickBot="1">
      <c r="A28" s="71"/>
      <c r="B28" s="83">
        <f>IF(C28=0,0,B27+1)</f>
        <v>0</v>
      </c>
      <c r="C28" s="84">
        <f>IF(AND(I27&gt;0,I27&lt;31),I27+1,0)</f>
        <v>0</v>
      </c>
      <c r="D28" s="85">
        <f t="shared" si="0"/>
        <v>0</v>
      </c>
      <c r="E28" s="85">
        <f t="shared" si="0"/>
        <v>0</v>
      </c>
      <c r="F28" s="85">
        <f t="shared" si="0"/>
        <v>0</v>
      </c>
      <c r="G28" s="85">
        <f t="shared" si="0"/>
        <v>0</v>
      </c>
      <c r="H28" s="85">
        <f t="shared" si="0"/>
        <v>0</v>
      </c>
      <c r="I28" s="86">
        <f t="shared" si="0"/>
        <v>0</v>
      </c>
      <c r="J28" s="76"/>
      <c r="K28" s="87">
        <f>IF(L28=0,0,K27+1)</f>
        <v>0</v>
      </c>
      <c r="L28" s="88">
        <f>IF(AND(R27&gt;0,R27&lt;$L$2),R27+1,0)</f>
        <v>0</v>
      </c>
      <c r="M28" s="85">
        <f t="shared" si="1"/>
        <v>0</v>
      </c>
      <c r="N28" s="85">
        <f t="shared" si="1"/>
        <v>0</v>
      </c>
      <c r="O28" s="85">
        <f t="shared" si="1"/>
        <v>0</v>
      </c>
      <c r="P28" s="85">
        <f t="shared" si="1"/>
        <v>0</v>
      </c>
      <c r="Q28" s="85">
        <f t="shared" si="1"/>
        <v>0</v>
      </c>
      <c r="R28" s="86">
        <f t="shared" si="1"/>
        <v>0</v>
      </c>
      <c r="S28" s="76"/>
      <c r="T28" s="87">
        <f>IF(U28=0,0,T27+1)</f>
        <v>0</v>
      </c>
      <c r="U28" s="88">
        <f>IF(AND(AA27&gt;0,AA27&lt;31),AA27+1,0)</f>
        <v>0</v>
      </c>
      <c r="V28" s="85">
        <f t="shared" si="2"/>
        <v>0</v>
      </c>
      <c r="W28" s="85">
        <f t="shared" si="2"/>
        <v>0</v>
      </c>
      <c r="X28" s="85">
        <f t="shared" si="2"/>
        <v>0</v>
      </c>
      <c r="Y28" s="85">
        <f t="shared" si="2"/>
        <v>0</v>
      </c>
      <c r="Z28" s="85">
        <f t="shared" si="2"/>
        <v>0</v>
      </c>
      <c r="AA28" s="86">
        <f t="shared" si="2"/>
        <v>0</v>
      </c>
      <c r="AB28" s="53"/>
    </row>
    <row r="29" spans="1:28" ht="18" customHeight="1">
      <c r="A29" s="71"/>
      <c r="B29" s="89"/>
      <c r="C29" s="90"/>
      <c r="D29" s="52"/>
      <c r="E29" s="52"/>
      <c r="F29" s="52"/>
      <c r="G29" s="52"/>
      <c r="H29" s="91"/>
      <c r="I29" s="90"/>
      <c r="J29" s="76"/>
      <c r="K29" s="89"/>
      <c r="L29" s="90"/>
      <c r="M29" s="52"/>
      <c r="N29" s="52"/>
      <c r="O29" s="52"/>
      <c r="P29" s="52"/>
      <c r="Q29" s="91"/>
      <c r="R29" s="90"/>
      <c r="S29" s="76"/>
      <c r="T29" s="89"/>
      <c r="U29" s="90"/>
      <c r="V29" s="52"/>
      <c r="W29" s="52"/>
      <c r="X29" s="52"/>
      <c r="Y29" s="52"/>
      <c r="Z29" s="91"/>
      <c r="AA29" s="90"/>
      <c r="AB29" s="53"/>
    </row>
    <row r="30" spans="1:28" ht="18" customHeight="1">
      <c r="A30" s="71"/>
      <c r="B30" s="89"/>
      <c r="C30" s="90"/>
      <c r="D30" s="52"/>
      <c r="E30" s="52"/>
      <c r="F30" s="52"/>
      <c r="G30" s="52"/>
      <c r="H30" s="91"/>
      <c r="I30" s="90"/>
      <c r="J30" s="76"/>
      <c r="K30" s="89"/>
      <c r="L30" s="90"/>
      <c r="M30" s="52"/>
      <c r="N30" s="52"/>
      <c r="O30" s="52"/>
      <c r="P30" s="52"/>
      <c r="Q30" s="91"/>
      <c r="R30" s="90"/>
      <c r="S30" s="76"/>
      <c r="T30" s="89"/>
      <c r="U30" s="90"/>
      <c r="V30" s="52"/>
      <c r="W30" s="52"/>
      <c r="X30" s="52"/>
      <c r="Y30" s="52"/>
      <c r="Z30" s="91"/>
      <c r="AA30" s="90"/>
      <c r="AB30" s="53"/>
    </row>
    <row r="31" spans="1:28" ht="18" customHeight="1">
      <c r="A31" s="71"/>
      <c r="B31" s="89"/>
      <c r="C31" s="90"/>
      <c r="D31" s="52"/>
      <c r="E31" s="52"/>
      <c r="F31" s="52"/>
      <c r="G31" s="60"/>
      <c r="H31" s="91"/>
      <c r="I31" s="90"/>
      <c r="J31" s="76"/>
      <c r="K31" s="60"/>
      <c r="L31" s="90"/>
      <c r="M31" s="52"/>
      <c r="N31" s="60"/>
      <c r="O31" s="52"/>
      <c r="P31" s="52"/>
      <c r="Q31" s="91"/>
      <c r="R31" s="90"/>
      <c r="S31" s="76"/>
      <c r="T31" s="89"/>
      <c r="U31" s="90"/>
      <c r="V31" s="52"/>
      <c r="W31" s="52"/>
      <c r="X31" s="52"/>
      <c r="Y31" s="52"/>
      <c r="Z31" s="91"/>
      <c r="AA31" s="90"/>
      <c r="AB31" s="53"/>
    </row>
    <row r="32" spans="1:28" ht="18" customHeight="1">
      <c r="A32" s="71"/>
      <c r="B32" s="89"/>
      <c r="C32" s="90"/>
      <c r="D32" s="52"/>
      <c r="E32" s="52"/>
      <c r="F32" s="52"/>
      <c r="G32" s="52"/>
      <c r="H32" s="91"/>
      <c r="I32" s="90"/>
      <c r="J32" s="76"/>
      <c r="K32" s="89"/>
      <c r="L32" s="90"/>
      <c r="M32" s="52"/>
      <c r="N32" s="52"/>
      <c r="O32" s="52"/>
      <c r="P32" s="52"/>
      <c r="Q32" s="91"/>
      <c r="R32" s="90"/>
      <c r="S32" s="76"/>
      <c r="T32" s="89"/>
      <c r="U32" s="90"/>
      <c r="V32" s="52"/>
      <c r="W32" s="52"/>
      <c r="X32" s="52"/>
      <c r="Y32" s="52"/>
      <c r="Z32" s="91"/>
      <c r="AA32" s="90"/>
      <c r="AB32" s="53"/>
    </row>
    <row r="33" spans="1:28" ht="18" customHeight="1">
      <c r="A33" s="71"/>
      <c r="B33" s="89"/>
      <c r="C33" s="90"/>
      <c r="D33" s="52"/>
      <c r="E33" s="52"/>
      <c r="F33" s="52"/>
      <c r="G33" s="52"/>
      <c r="H33" s="91"/>
      <c r="I33" s="90"/>
      <c r="J33" s="76"/>
      <c r="K33" s="89"/>
      <c r="L33" s="90"/>
      <c r="M33" s="52"/>
      <c r="N33" s="52"/>
      <c r="O33" s="52"/>
      <c r="P33" s="52"/>
      <c r="Q33" s="91"/>
      <c r="R33" s="90"/>
      <c r="S33" s="76"/>
      <c r="T33" s="89"/>
      <c r="U33" s="90"/>
      <c r="V33" s="52"/>
      <c r="W33" s="52"/>
      <c r="X33" s="52"/>
      <c r="Y33" s="52"/>
      <c r="Z33" s="91"/>
      <c r="AA33" s="90"/>
      <c r="AB33" s="53"/>
    </row>
    <row r="34" spans="1:28" ht="18" customHeight="1">
      <c r="A34" s="71"/>
      <c r="B34" s="76"/>
      <c r="C34" s="52"/>
      <c r="D34" s="52"/>
      <c r="E34" s="52"/>
      <c r="F34" s="52"/>
      <c r="G34" s="52"/>
      <c r="H34" s="52"/>
      <c r="I34" s="52"/>
      <c r="J34" s="76"/>
      <c r="K34" s="76"/>
      <c r="L34" s="52"/>
      <c r="M34" s="52"/>
      <c r="N34" s="52"/>
      <c r="O34" s="52"/>
      <c r="P34" s="52"/>
      <c r="Q34" s="52"/>
      <c r="R34" s="52"/>
      <c r="S34" s="76"/>
      <c r="T34" s="76"/>
      <c r="U34" s="52"/>
      <c r="V34" s="52"/>
      <c r="W34" s="52"/>
      <c r="X34" s="52"/>
      <c r="Y34" s="52"/>
      <c r="Z34" s="52"/>
      <c r="AA34" s="52"/>
      <c r="AB34" s="53"/>
    </row>
    <row r="35" spans="1:28" s="64" customFormat="1" ht="18" customHeight="1" thickBot="1">
      <c r="A35" s="61"/>
      <c r="B35" s="111" t="s">
        <v>557</v>
      </c>
      <c r="C35" s="111"/>
      <c r="D35" s="111"/>
      <c r="E35" s="111"/>
      <c r="F35" s="111"/>
      <c r="G35" s="111"/>
      <c r="H35" s="111"/>
      <c r="I35" s="111"/>
      <c r="J35" s="62"/>
      <c r="K35" s="114" t="s">
        <v>558</v>
      </c>
      <c r="L35" s="114"/>
      <c r="M35" s="114"/>
      <c r="N35" s="114"/>
      <c r="O35" s="114"/>
      <c r="P35" s="114"/>
      <c r="Q35" s="114"/>
      <c r="R35" s="114"/>
      <c r="S35" s="62"/>
      <c r="T35" s="110" t="s">
        <v>559</v>
      </c>
      <c r="U35" s="110"/>
      <c r="V35" s="110"/>
      <c r="W35" s="110"/>
      <c r="X35" s="110"/>
      <c r="Y35" s="110"/>
      <c r="Z35" s="110"/>
      <c r="AA35" s="110"/>
      <c r="AB35" s="63"/>
    </row>
    <row r="36" spans="1:28" ht="18" customHeight="1">
      <c r="A36" s="71"/>
      <c r="B36" s="66" t="s">
        <v>549</v>
      </c>
      <c r="C36" s="67" t="s">
        <v>550</v>
      </c>
      <c r="D36" s="68" t="s">
        <v>551</v>
      </c>
      <c r="E36" s="68" t="s">
        <v>552</v>
      </c>
      <c r="F36" s="68" t="s">
        <v>553</v>
      </c>
      <c r="G36" s="68" t="s">
        <v>554</v>
      </c>
      <c r="H36" s="68" t="s">
        <v>555</v>
      </c>
      <c r="I36" s="69" t="s">
        <v>556</v>
      </c>
      <c r="J36" s="70"/>
      <c r="K36" s="66" t="s">
        <v>549</v>
      </c>
      <c r="L36" s="67" t="s">
        <v>550</v>
      </c>
      <c r="M36" s="68" t="s">
        <v>551</v>
      </c>
      <c r="N36" s="68" t="s">
        <v>552</v>
      </c>
      <c r="O36" s="68" t="s">
        <v>553</v>
      </c>
      <c r="P36" s="68" t="s">
        <v>554</v>
      </c>
      <c r="Q36" s="68" t="s">
        <v>555</v>
      </c>
      <c r="R36" s="69" t="s">
        <v>556</v>
      </c>
      <c r="S36" s="70"/>
      <c r="T36" s="66" t="s">
        <v>549</v>
      </c>
      <c r="U36" s="67" t="s">
        <v>550</v>
      </c>
      <c r="V36" s="68" t="s">
        <v>551</v>
      </c>
      <c r="W36" s="68" t="s">
        <v>552</v>
      </c>
      <c r="X36" s="68" t="s">
        <v>553</v>
      </c>
      <c r="Y36" s="68" t="s">
        <v>554</v>
      </c>
      <c r="Z36" s="68" t="s">
        <v>555</v>
      </c>
      <c r="AA36" s="69" t="s">
        <v>556</v>
      </c>
      <c r="AB36" s="53"/>
    </row>
    <row r="37" spans="1:28" ht="18" customHeight="1">
      <c r="A37" s="71"/>
      <c r="B37" s="92">
        <f>IF(T28&gt;0,T28,T27+1)</f>
        <v>14</v>
      </c>
      <c r="C37" s="73">
        <f>IF($C$4=1,1,0)</f>
        <v>0</v>
      </c>
      <c r="D37" s="74">
        <f>IF($D$4=1,1,IF(C37&gt;0,C37+1,0))</f>
        <v>0</v>
      </c>
      <c r="E37" s="74">
        <f>IF($E$4=1,1,IF(D37&gt;0,D37+1,0))</f>
        <v>0</v>
      </c>
      <c r="F37" s="74">
        <f>IF($F$4=1,1,IF(E37&gt;0,E37+1,0))</f>
        <v>1</v>
      </c>
      <c r="G37" s="74">
        <f>IF($G$4=1,1,IF(F37&gt;0,F37+1,0))</f>
        <v>2</v>
      </c>
      <c r="H37" s="74">
        <f>IF($H$4=1,1,IF(G37&gt;0,G37+1,0))</f>
        <v>3</v>
      </c>
      <c r="I37" s="75">
        <f>IF($I$4=1,1,IF(H37&gt;0,H37+1,0))</f>
        <v>4</v>
      </c>
      <c r="J37" s="76"/>
      <c r="K37" s="77">
        <f>IF(B42&gt;0,B41+1,B41)</f>
        <v>18</v>
      </c>
      <c r="L37" s="73">
        <f>IF($L$4=1,1,0)</f>
        <v>0</v>
      </c>
      <c r="M37" s="74">
        <f>IF($M$4=1,1,IF(L37&gt;0,L37+1,0))</f>
        <v>0</v>
      </c>
      <c r="N37" s="74">
        <f>IF($N$4=1,1,IF(M37&gt;0,M37+1,0))</f>
        <v>0</v>
      </c>
      <c r="O37" s="74">
        <f>IF($O$4=1,1,IF(N37&gt;0,N37+1,0))</f>
        <v>0</v>
      </c>
      <c r="P37" s="74">
        <f>IF($P$4=1,1,IF(O37&gt;0,O37+1,0))</f>
        <v>0</v>
      </c>
      <c r="Q37" s="74">
        <f>IF($Q$4=1,1,IF(P37&gt;0,P37+1,0))</f>
        <v>1</v>
      </c>
      <c r="R37" s="75">
        <f>IF($R$4=1,1,IF(Q37&gt;0,Q37+1,0))</f>
        <v>2</v>
      </c>
      <c r="S37" s="76"/>
      <c r="T37" s="77">
        <f>IF(K42&gt;0,K41+1,K41)</f>
        <v>23</v>
      </c>
      <c r="U37" s="73">
        <f>IF($U$4=1,1,0)</f>
        <v>0</v>
      </c>
      <c r="V37" s="74">
        <f>IF($V$4=1,1,IF(U37&gt;0,U37+1,0))</f>
        <v>1</v>
      </c>
      <c r="W37" s="74">
        <f>IF($W$4=1,1,IF(V37&gt;0,V37+1,0))</f>
        <v>2</v>
      </c>
      <c r="X37" s="74">
        <f>IF($X$4=1,1,IF(W37&gt;0,W37+1,0))</f>
        <v>3</v>
      </c>
      <c r="Y37" s="74">
        <f>IF($Y$4=1,1,IF(X37&gt;0,X37+1,0))</f>
        <v>4</v>
      </c>
      <c r="Z37" s="74">
        <f>IF($Z$4=1,1,IF(Y37&gt;0,Y37+1,0))</f>
        <v>5</v>
      </c>
      <c r="AA37" s="75">
        <f>IF($AA$4=1,1,IF(Z37&gt;0,Z37+1,0))</f>
        <v>6</v>
      </c>
      <c r="AB37" s="53"/>
    </row>
    <row r="38" spans="1:28" ht="18" customHeight="1">
      <c r="A38" s="71"/>
      <c r="B38" s="77">
        <f>B37+1</f>
        <v>15</v>
      </c>
      <c r="C38" s="79">
        <f>IF(AND(I37&gt;0,I37&lt;30),I37+1,0)</f>
        <v>5</v>
      </c>
      <c r="D38" s="80">
        <f aca="true" t="shared" si="3" ref="D38:I42">IF(AND(C38&gt;0,C38&lt;30),C38+1,0)</f>
        <v>6</v>
      </c>
      <c r="E38" s="80">
        <f t="shared" si="3"/>
        <v>7</v>
      </c>
      <c r="F38" s="80">
        <f t="shared" si="3"/>
        <v>8</v>
      </c>
      <c r="G38" s="80">
        <f t="shared" si="3"/>
        <v>9</v>
      </c>
      <c r="H38" s="80">
        <f t="shared" si="3"/>
        <v>10</v>
      </c>
      <c r="I38" s="81">
        <f t="shared" si="3"/>
        <v>11</v>
      </c>
      <c r="J38" s="76"/>
      <c r="K38" s="77">
        <f>K37+1</f>
        <v>19</v>
      </c>
      <c r="L38" s="79">
        <f>IF(AND(R37&gt;0,R37&lt;31),R37+1,0)</f>
        <v>3</v>
      </c>
      <c r="M38" s="80">
        <f aca="true" t="shared" si="4" ref="M38:R42">IF(AND(L38&gt;0,L38&lt;31),L38+1,0)</f>
        <v>4</v>
      </c>
      <c r="N38" s="80">
        <f t="shared" si="4"/>
        <v>5</v>
      </c>
      <c r="O38" s="80">
        <f t="shared" si="4"/>
        <v>6</v>
      </c>
      <c r="P38" s="80">
        <f t="shared" si="4"/>
        <v>7</v>
      </c>
      <c r="Q38" s="80">
        <f t="shared" si="4"/>
        <v>8</v>
      </c>
      <c r="R38" s="81">
        <f t="shared" si="4"/>
        <v>9</v>
      </c>
      <c r="S38" s="76"/>
      <c r="T38" s="77">
        <f>T37+1</f>
        <v>24</v>
      </c>
      <c r="U38" s="79">
        <f>IF(AND(AA37&gt;0,AA37&lt;30),AA37+1,0)</f>
        <v>7</v>
      </c>
      <c r="V38" s="80">
        <f aca="true" t="shared" si="5" ref="V38:AA42">IF(AND(U38&gt;0,U38&lt;30),U38+1,0)</f>
        <v>8</v>
      </c>
      <c r="W38" s="80">
        <f t="shared" si="5"/>
        <v>9</v>
      </c>
      <c r="X38" s="80">
        <f t="shared" si="5"/>
        <v>10</v>
      </c>
      <c r="Y38" s="80">
        <f t="shared" si="5"/>
        <v>11</v>
      </c>
      <c r="Z38" s="80">
        <f t="shared" si="5"/>
        <v>12</v>
      </c>
      <c r="AA38" s="81">
        <f t="shared" si="5"/>
        <v>13</v>
      </c>
      <c r="AB38" s="53"/>
    </row>
    <row r="39" spans="1:28" ht="18" customHeight="1">
      <c r="A39" s="71"/>
      <c r="B39" s="77">
        <f>B38+1</f>
        <v>16</v>
      </c>
      <c r="C39" s="79">
        <f>IF(AND(I38&gt;0,I38&lt;30),I38+1,0)</f>
        <v>12</v>
      </c>
      <c r="D39" s="80">
        <f t="shared" si="3"/>
        <v>13</v>
      </c>
      <c r="E39" s="80">
        <f t="shared" si="3"/>
        <v>14</v>
      </c>
      <c r="F39" s="80">
        <f t="shared" si="3"/>
        <v>15</v>
      </c>
      <c r="G39" s="80">
        <f t="shared" si="3"/>
        <v>16</v>
      </c>
      <c r="H39" s="80">
        <f t="shared" si="3"/>
        <v>17</v>
      </c>
      <c r="I39" s="81">
        <f t="shared" si="3"/>
        <v>18</v>
      </c>
      <c r="J39" s="76"/>
      <c r="K39" s="77">
        <f>K38+1</f>
        <v>20</v>
      </c>
      <c r="L39" s="79">
        <f>IF(AND(R38&gt;0,R38&lt;31),R38+1,0)</f>
        <v>10</v>
      </c>
      <c r="M39" s="80">
        <f t="shared" si="4"/>
        <v>11</v>
      </c>
      <c r="N39" s="80">
        <f t="shared" si="4"/>
        <v>12</v>
      </c>
      <c r="O39" s="80">
        <f t="shared" si="4"/>
        <v>13</v>
      </c>
      <c r="P39" s="80">
        <f t="shared" si="4"/>
        <v>14</v>
      </c>
      <c r="Q39" s="80">
        <f t="shared" si="4"/>
        <v>15</v>
      </c>
      <c r="R39" s="81">
        <f t="shared" si="4"/>
        <v>16</v>
      </c>
      <c r="S39" s="76"/>
      <c r="T39" s="77">
        <f>T38+1</f>
        <v>25</v>
      </c>
      <c r="U39" s="79">
        <f>IF(AND(AA38&gt;0,AA38&lt;30),AA38+1,0)</f>
        <v>14</v>
      </c>
      <c r="V39" s="80">
        <f t="shared" si="5"/>
        <v>15</v>
      </c>
      <c r="W39" s="80">
        <f t="shared" si="5"/>
        <v>16</v>
      </c>
      <c r="X39" s="80">
        <f t="shared" si="5"/>
        <v>17</v>
      </c>
      <c r="Y39" s="80">
        <f t="shared" si="5"/>
        <v>18</v>
      </c>
      <c r="Z39" s="80">
        <f t="shared" si="5"/>
        <v>19</v>
      </c>
      <c r="AA39" s="81">
        <f t="shared" si="5"/>
        <v>20</v>
      </c>
      <c r="AB39" s="53"/>
    </row>
    <row r="40" spans="1:28" ht="18" customHeight="1">
      <c r="A40" s="71"/>
      <c r="B40" s="77">
        <f>B39+1</f>
        <v>17</v>
      </c>
      <c r="C40" s="79">
        <f>IF(AND(I39&gt;0,I39&lt;30),I39+1,0)</f>
        <v>19</v>
      </c>
      <c r="D40" s="80">
        <f t="shared" si="3"/>
        <v>20</v>
      </c>
      <c r="E40" s="80">
        <f t="shared" si="3"/>
        <v>21</v>
      </c>
      <c r="F40" s="80">
        <f t="shared" si="3"/>
        <v>22</v>
      </c>
      <c r="G40" s="80">
        <f t="shared" si="3"/>
        <v>23</v>
      </c>
      <c r="H40" s="80">
        <f t="shared" si="3"/>
        <v>24</v>
      </c>
      <c r="I40" s="81">
        <f t="shared" si="3"/>
        <v>25</v>
      </c>
      <c r="J40" s="76"/>
      <c r="K40" s="77">
        <f>K39+1</f>
        <v>21</v>
      </c>
      <c r="L40" s="79">
        <f>IF(AND(R39&gt;0,R39&lt;31),R39+1,0)</f>
        <v>17</v>
      </c>
      <c r="M40" s="80">
        <f t="shared" si="4"/>
        <v>18</v>
      </c>
      <c r="N40" s="80">
        <f t="shared" si="4"/>
        <v>19</v>
      </c>
      <c r="O40" s="80">
        <f t="shared" si="4"/>
        <v>20</v>
      </c>
      <c r="P40" s="80">
        <f t="shared" si="4"/>
        <v>21</v>
      </c>
      <c r="Q40" s="80">
        <f t="shared" si="4"/>
        <v>22</v>
      </c>
      <c r="R40" s="81">
        <f t="shared" si="4"/>
        <v>23</v>
      </c>
      <c r="S40" s="76"/>
      <c r="T40" s="77">
        <f>T39+1</f>
        <v>26</v>
      </c>
      <c r="U40" s="79">
        <f>IF(AND(AA39&gt;0,AA39&lt;30),AA39+1,0)</f>
        <v>21</v>
      </c>
      <c r="V40" s="80">
        <f t="shared" si="5"/>
        <v>22</v>
      </c>
      <c r="W40" s="80">
        <f t="shared" si="5"/>
        <v>23</v>
      </c>
      <c r="X40" s="80">
        <f t="shared" si="5"/>
        <v>24</v>
      </c>
      <c r="Y40" s="80">
        <f t="shared" si="5"/>
        <v>25</v>
      </c>
      <c r="Z40" s="80">
        <f t="shared" si="5"/>
        <v>26</v>
      </c>
      <c r="AA40" s="81">
        <f t="shared" si="5"/>
        <v>27</v>
      </c>
      <c r="AB40" s="53"/>
    </row>
    <row r="41" spans="1:28" ht="18" customHeight="1">
      <c r="A41" s="71"/>
      <c r="B41" s="77">
        <f>B40+1</f>
        <v>18</v>
      </c>
      <c r="C41" s="79">
        <f>IF(AND(I40&gt;0,I40&lt;30),I40+1,0)</f>
        <v>26</v>
      </c>
      <c r="D41" s="80">
        <f t="shared" si="3"/>
        <v>27</v>
      </c>
      <c r="E41" s="80">
        <f t="shared" si="3"/>
        <v>28</v>
      </c>
      <c r="F41" s="80">
        <f t="shared" si="3"/>
        <v>29</v>
      </c>
      <c r="G41" s="80">
        <f t="shared" si="3"/>
        <v>30</v>
      </c>
      <c r="H41" s="80">
        <f t="shared" si="3"/>
        <v>0</v>
      </c>
      <c r="I41" s="81">
        <f t="shared" si="3"/>
        <v>0</v>
      </c>
      <c r="J41" s="76"/>
      <c r="K41" s="77">
        <f>K40+1</f>
        <v>22</v>
      </c>
      <c r="L41" s="79">
        <f>IF(AND(R40&gt;0,R40&lt;31),R40+1,0)</f>
        <v>24</v>
      </c>
      <c r="M41" s="80">
        <f t="shared" si="4"/>
        <v>25</v>
      </c>
      <c r="N41" s="80">
        <f t="shared" si="4"/>
        <v>26</v>
      </c>
      <c r="O41" s="80">
        <f t="shared" si="4"/>
        <v>27</v>
      </c>
      <c r="P41" s="80">
        <f t="shared" si="4"/>
        <v>28</v>
      </c>
      <c r="Q41" s="80">
        <f t="shared" si="4"/>
        <v>29</v>
      </c>
      <c r="R41" s="81">
        <f t="shared" si="4"/>
        <v>30</v>
      </c>
      <c r="S41" s="76"/>
      <c r="T41" s="77">
        <f>T40+1</f>
        <v>27</v>
      </c>
      <c r="U41" s="79">
        <f>IF(AND(AA40&gt;0,AA40&lt;30),AA40+1,0)</f>
        <v>28</v>
      </c>
      <c r="V41" s="80">
        <f t="shared" si="5"/>
        <v>29</v>
      </c>
      <c r="W41" s="80">
        <f t="shared" si="5"/>
        <v>30</v>
      </c>
      <c r="X41" s="80">
        <f t="shared" si="5"/>
        <v>0</v>
      </c>
      <c r="Y41" s="80">
        <f t="shared" si="5"/>
        <v>0</v>
      </c>
      <c r="Z41" s="80">
        <f t="shared" si="5"/>
        <v>0</v>
      </c>
      <c r="AA41" s="81">
        <f t="shared" si="5"/>
        <v>0</v>
      </c>
      <c r="AB41" s="53"/>
    </row>
    <row r="42" spans="1:28" ht="18" customHeight="1" thickBot="1">
      <c r="A42" s="71"/>
      <c r="B42" s="87">
        <f>IF(C42=0,0,B41+1)</f>
        <v>0</v>
      </c>
      <c r="C42" s="84">
        <f>IF(AND(I41&gt;0,I41&lt;30),I41+1,0)</f>
        <v>0</v>
      </c>
      <c r="D42" s="85">
        <f t="shared" si="3"/>
        <v>0</v>
      </c>
      <c r="E42" s="85">
        <f t="shared" si="3"/>
        <v>0</v>
      </c>
      <c r="F42" s="85">
        <f t="shared" si="3"/>
        <v>0</v>
      </c>
      <c r="G42" s="85">
        <f t="shared" si="3"/>
        <v>0</v>
      </c>
      <c r="H42" s="85">
        <f t="shared" si="3"/>
        <v>0</v>
      </c>
      <c r="I42" s="86">
        <f t="shared" si="3"/>
        <v>0</v>
      </c>
      <c r="J42" s="76"/>
      <c r="K42" s="87">
        <f>IF(L42=0,0,K41+1)</f>
        <v>23</v>
      </c>
      <c r="L42" s="88">
        <f>IF(AND(R41&gt;0,R41&lt;31),R41+1,0)</f>
        <v>31</v>
      </c>
      <c r="M42" s="85">
        <f t="shared" si="4"/>
        <v>0</v>
      </c>
      <c r="N42" s="85">
        <f t="shared" si="4"/>
        <v>0</v>
      </c>
      <c r="O42" s="85">
        <f t="shared" si="4"/>
        <v>0</v>
      </c>
      <c r="P42" s="85">
        <f t="shared" si="4"/>
        <v>0</v>
      </c>
      <c r="Q42" s="85">
        <f t="shared" si="4"/>
        <v>0</v>
      </c>
      <c r="R42" s="86">
        <f t="shared" si="4"/>
        <v>0</v>
      </c>
      <c r="S42" s="76"/>
      <c r="T42" s="87">
        <f>IF(U42=0,0,T41+1)</f>
        <v>0</v>
      </c>
      <c r="U42" s="88">
        <f>IF(AND(AA41&gt;0,AA41&lt;30),AA41+1,0)</f>
        <v>0</v>
      </c>
      <c r="V42" s="85">
        <f t="shared" si="5"/>
        <v>0</v>
      </c>
      <c r="W42" s="85">
        <f t="shared" si="5"/>
        <v>0</v>
      </c>
      <c r="X42" s="85">
        <f t="shared" si="5"/>
        <v>0</v>
      </c>
      <c r="Y42" s="85">
        <f t="shared" si="5"/>
        <v>0</v>
      </c>
      <c r="Z42" s="85">
        <f t="shared" si="5"/>
        <v>0</v>
      </c>
      <c r="AA42" s="86">
        <f t="shared" si="5"/>
        <v>0</v>
      </c>
      <c r="AB42" s="53"/>
    </row>
    <row r="43" spans="1:28" ht="18" customHeight="1">
      <c r="A43" s="71"/>
      <c r="B43" s="93"/>
      <c r="C43" s="94"/>
      <c r="D43" s="95"/>
      <c r="E43" s="95"/>
      <c r="F43" s="95"/>
      <c r="G43" s="95"/>
      <c r="H43" s="95"/>
      <c r="I43" s="94"/>
      <c r="J43" s="76"/>
      <c r="K43" s="93"/>
      <c r="L43" s="94"/>
      <c r="M43" s="95"/>
      <c r="N43" s="95"/>
      <c r="O43" s="95"/>
      <c r="P43" s="95"/>
      <c r="Q43" s="95"/>
      <c r="R43" s="94"/>
      <c r="S43" s="76"/>
      <c r="T43" s="93"/>
      <c r="U43" s="94"/>
      <c r="V43" s="95"/>
      <c r="W43" s="95"/>
      <c r="X43" s="95"/>
      <c r="Y43" s="95"/>
      <c r="Z43" s="95"/>
      <c r="AA43" s="94"/>
      <c r="AB43" s="53"/>
    </row>
    <row r="44" spans="1:28" ht="18" customHeight="1">
      <c r="A44" s="71"/>
      <c r="B44" s="76"/>
      <c r="C44" s="52"/>
      <c r="D44" s="52"/>
      <c r="E44" s="52"/>
      <c r="F44" s="52"/>
      <c r="G44" s="52"/>
      <c r="H44" s="52"/>
      <c r="I44" s="52"/>
      <c r="J44" s="76"/>
      <c r="K44" s="76"/>
      <c r="L44" s="52"/>
      <c r="M44" s="52"/>
      <c r="N44" s="52"/>
      <c r="O44" s="52"/>
      <c r="P44" s="52"/>
      <c r="Q44" s="52"/>
      <c r="R44" s="52"/>
      <c r="S44" s="76"/>
      <c r="T44" s="76"/>
      <c r="U44" s="52"/>
      <c r="V44" s="52"/>
      <c r="W44" s="52"/>
      <c r="X44" s="52"/>
      <c r="Y44" s="52"/>
      <c r="Z44" s="52"/>
      <c r="AA44" s="52"/>
      <c r="AB44" s="53"/>
    </row>
    <row r="45" spans="1:28" ht="18" customHeight="1">
      <c r="A45" s="71"/>
      <c r="B45" s="76"/>
      <c r="C45" s="52"/>
      <c r="D45" s="52"/>
      <c r="E45" s="52"/>
      <c r="F45" s="52"/>
      <c r="G45" s="52"/>
      <c r="H45" s="52"/>
      <c r="I45" s="52"/>
      <c r="J45" s="76"/>
      <c r="K45" s="76"/>
      <c r="L45" s="52"/>
      <c r="M45" s="52"/>
      <c r="N45" s="60"/>
      <c r="O45" s="52"/>
      <c r="P45" s="52"/>
      <c r="Q45" s="52"/>
      <c r="R45" s="52"/>
      <c r="S45" s="76"/>
      <c r="T45" s="76"/>
      <c r="U45" s="52"/>
      <c r="V45" s="60"/>
      <c r="W45" s="52"/>
      <c r="X45" s="52"/>
      <c r="Y45" s="52"/>
      <c r="Z45" s="52"/>
      <c r="AA45" s="52"/>
      <c r="AB45" s="53"/>
    </row>
    <row r="46" spans="1:28" ht="18" customHeight="1">
      <c r="A46" s="71"/>
      <c r="B46" s="76"/>
      <c r="C46" s="52"/>
      <c r="D46" s="52"/>
      <c r="E46" s="60"/>
      <c r="F46" s="52"/>
      <c r="G46" s="52"/>
      <c r="H46" s="52"/>
      <c r="I46" s="52"/>
      <c r="J46" s="76"/>
      <c r="K46" s="76"/>
      <c r="L46" s="52"/>
      <c r="M46" s="52"/>
      <c r="N46" s="52"/>
      <c r="O46" s="52"/>
      <c r="P46" s="52"/>
      <c r="Q46" s="52"/>
      <c r="R46" s="52"/>
      <c r="S46" s="76"/>
      <c r="T46" s="76"/>
      <c r="U46" s="52"/>
      <c r="V46" s="52"/>
      <c r="W46" s="52"/>
      <c r="X46" s="52"/>
      <c r="Y46" s="52"/>
      <c r="Z46" s="52"/>
      <c r="AA46" s="52"/>
      <c r="AB46" s="53"/>
    </row>
    <row r="47" spans="1:28" ht="18" customHeight="1">
      <c r="A47" s="71"/>
      <c r="B47" s="76"/>
      <c r="C47" s="52"/>
      <c r="D47" s="52"/>
      <c r="E47" s="52"/>
      <c r="F47" s="52"/>
      <c r="G47" s="52"/>
      <c r="H47" s="52"/>
      <c r="I47" s="52"/>
      <c r="J47" s="76"/>
      <c r="K47" s="76"/>
      <c r="L47" s="52"/>
      <c r="M47" s="52"/>
      <c r="N47" s="52"/>
      <c r="O47" s="52"/>
      <c r="P47" s="52"/>
      <c r="Q47" s="52"/>
      <c r="R47" s="52"/>
      <c r="S47" s="76"/>
      <c r="T47" s="76"/>
      <c r="U47" s="52"/>
      <c r="V47" s="52"/>
      <c r="W47" s="52"/>
      <c r="X47" s="52"/>
      <c r="Y47" s="52"/>
      <c r="Z47" s="52"/>
      <c r="AA47" s="52"/>
      <c r="AB47" s="53"/>
    </row>
    <row r="48" spans="1:28" ht="18" customHeight="1">
      <c r="A48" s="71"/>
      <c r="B48" s="76"/>
      <c r="C48" s="52"/>
      <c r="D48" s="52"/>
      <c r="E48" s="52"/>
      <c r="F48" s="52"/>
      <c r="G48" s="52"/>
      <c r="H48" s="52"/>
      <c r="I48" s="52"/>
      <c r="J48" s="76"/>
      <c r="K48" s="76"/>
      <c r="L48" s="52"/>
      <c r="M48" s="52"/>
      <c r="N48" s="52"/>
      <c r="O48" s="52"/>
      <c r="P48" s="52"/>
      <c r="Q48" s="52"/>
      <c r="R48" s="52"/>
      <c r="S48" s="76"/>
      <c r="T48" s="76"/>
      <c r="U48" s="52"/>
      <c r="V48" s="52"/>
      <c r="W48" s="52"/>
      <c r="X48" s="52"/>
      <c r="Y48" s="52"/>
      <c r="Z48" s="52"/>
      <c r="AA48" s="52"/>
      <c r="AB48" s="53"/>
    </row>
    <row r="49" spans="1:28" s="64" customFormat="1" ht="18" customHeight="1" thickBot="1">
      <c r="A49" s="61"/>
      <c r="B49" s="110" t="s">
        <v>560</v>
      </c>
      <c r="C49" s="110"/>
      <c r="D49" s="110"/>
      <c r="E49" s="110"/>
      <c r="F49" s="110"/>
      <c r="G49" s="110"/>
      <c r="H49" s="110"/>
      <c r="I49" s="110"/>
      <c r="J49" s="62"/>
      <c r="K49" s="111" t="s">
        <v>561</v>
      </c>
      <c r="L49" s="111"/>
      <c r="M49" s="111"/>
      <c r="N49" s="111"/>
      <c r="O49" s="111"/>
      <c r="P49" s="111"/>
      <c r="Q49" s="111"/>
      <c r="R49" s="111"/>
      <c r="S49" s="62"/>
      <c r="T49" s="112" t="s">
        <v>562</v>
      </c>
      <c r="U49" s="112"/>
      <c r="V49" s="112"/>
      <c r="W49" s="112"/>
      <c r="X49" s="112"/>
      <c r="Y49" s="112"/>
      <c r="Z49" s="112"/>
      <c r="AA49" s="112"/>
      <c r="AB49" s="63"/>
    </row>
    <row r="50" spans="1:28" ht="18" customHeight="1">
      <c r="A50" s="71"/>
      <c r="B50" s="66" t="s">
        <v>549</v>
      </c>
      <c r="C50" s="67" t="s">
        <v>550</v>
      </c>
      <c r="D50" s="68" t="s">
        <v>551</v>
      </c>
      <c r="E50" s="68" t="s">
        <v>552</v>
      </c>
      <c r="F50" s="68" t="s">
        <v>553</v>
      </c>
      <c r="G50" s="68" t="s">
        <v>554</v>
      </c>
      <c r="H50" s="68" t="s">
        <v>555</v>
      </c>
      <c r="I50" s="69" t="s">
        <v>556</v>
      </c>
      <c r="J50" s="70"/>
      <c r="K50" s="66" t="s">
        <v>549</v>
      </c>
      <c r="L50" s="67" t="s">
        <v>550</v>
      </c>
      <c r="M50" s="68" t="s">
        <v>551</v>
      </c>
      <c r="N50" s="68" t="s">
        <v>552</v>
      </c>
      <c r="O50" s="68" t="s">
        <v>553</v>
      </c>
      <c r="P50" s="68" t="s">
        <v>554</v>
      </c>
      <c r="Q50" s="68" t="s">
        <v>555</v>
      </c>
      <c r="R50" s="69" t="s">
        <v>556</v>
      </c>
      <c r="S50" s="70"/>
      <c r="T50" s="66" t="s">
        <v>549</v>
      </c>
      <c r="U50" s="67" t="s">
        <v>550</v>
      </c>
      <c r="V50" s="68" t="s">
        <v>551</v>
      </c>
      <c r="W50" s="68" t="s">
        <v>552</v>
      </c>
      <c r="X50" s="68" t="s">
        <v>553</v>
      </c>
      <c r="Y50" s="68" t="s">
        <v>554</v>
      </c>
      <c r="Z50" s="68" t="s">
        <v>555</v>
      </c>
      <c r="AA50" s="69" t="s">
        <v>556</v>
      </c>
      <c r="AB50" s="53"/>
    </row>
    <row r="51" spans="1:28" ht="18" customHeight="1">
      <c r="A51" s="71"/>
      <c r="B51" s="92">
        <f>IF(T42&gt;0,T42,T41+1)</f>
        <v>28</v>
      </c>
      <c r="C51" s="73">
        <f>IF($C$5=1,1,0)</f>
        <v>0</v>
      </c>
      <c r="D51" s="74">
        <f>IF($D$5=1,1,IF(C51&gt;0,C51+1,0))</f>
        <v>0</v>
      </c>
      <c r="E51" s="74">
        <f>IF($E$5=1,1,IF(D51&gt;0,D51+1,0))</f>
        <v>0</v>
      </c>
      <c r="F51" s="74">
        <f>IF($F$5=1,1,IF(E51&gt;0,E51+1,0))</f>
        <v>1</v>
      </c>
      <c r="G51" s="74">
        <f>IF($G$5=1,1,IF(F51&gt;0,F51+1,0))</f>
        <v>2</v>
      </c>
      <c r="H51" s="74">
        <f>IF($H$5=1,1,IF(G51&gt;0,G51+1,0))</f>
        <v>3</v>
      </c>
      <c r="I51" s="75">
        <f>IF($I$5=1,1,IF(H51&gt;0,H51+1,0))</f>
        <v>4</v>
      </c>
      <c r="J51" s="76"/>
      <c r="K51" s="77">
        <f>IF(B56&gt;0,B55+1,B55)</f>
        <v>32</v>
      </c>
      <c r="L51" s="73">
        <f>IF($L$5=1,1,0)</f>
        <v>0</v>
      </c>
      <c r="M51" s="74">
        <f>IF($M$5=1,1,IF(L51&gt;0,L51+1,0))</f>
        <v>0</v>
      </c>
      <c r="N51" s="74">
        <f>IF($N$5=1,1,IF(M51&gt;0,M51+1,0))</f>
        <v>0</v>
      </c>
      <c r="O51" s="74">
        <f>IF($O$5=1,1,IF(N51&gt;0,N51+1,0))</f>
        <v>0</v>
      </c>
      <c r="P51" s="74">
        <f>IF($P$5=1,1,IF(O51&gt;0,O51+1,0))</f>
        <v>0</v>
      </c>
      <c r="Q51" s="74">
        <f>IF($Q$5=1,1,IF(P51&gt;0,P51+1,0))</f>
        <v>0</v>
      </c>
      <c r="R51" s="75">
        <f>IF($R$5=1,1,IF(Q51&gt;0,Q51+1,0))</f>
        <v>1</v>
      </c>
      <c r="S51" s="76"/>
      <c r="T51" s="77">
        <f>IF(K56&gt;0,K55+1,K55)</f>
        <v>37</v>
      </c>
      <c r="U51" s="73">
        <f>IF($U$5=1,1,0)</f>
        <v>0</v>
      </c>
      <c r="V51" s="74">
        <f>IF($V$5=1,1,IF(U51&gt;0,U51+1,0))</f>
        <v>0</v>
      </c>
      <c r="W51" s="74">
        <f>IF($W$5=1,1,IF(V51&gt;0,V51+1,0))</f>
        <v>1</v>
      </c>
      <c r="X51" s="74">
        <f>IF($X$5=1,1,IF(W51&gt;0,W51+1,0))</f>
        <v>2</v>
      </c>
      <c r="Y51" s="74">
        <f>IF($Y$5=1,1,IF(X51&gt;0,X51+1,0))</f>
        <v>3</v>
      </c>
      <c r="Z51" s="96">
        <f>IF($Z$5=1,1,IF(Y51&gt;0,Y51+1,0))</f>
        <v>4</v>
      </c>
      <c r="AA51" s="75">
        <f>IF($AA$5=1,1,IF(Z51&gt;0,Z51+1,0))</f>
        <v>5</v>
      </c>
      <c r="AB51" s="53"/>
    </row>
    <row r="52" spans="1:28" ht="18" customHeight="1">
      <c r="A52" s="71"/>
      <c r="B52" s="77">
        <f>B51+1</f>
        <v>29</v>
      </c>
      <c r="C52" s="79">
        <f>IF(AND(I51&gt;0,I51&lt;31),I51+1,0)</f>
        <v>5</v>
      </c>
      <c r="D52" s="80">
        <f aca="true" t="shared" si="6" ref="D52:I56">IF(AND(C52&gt;0,C52&lt;31),C52+1,0)</f>
        <v>6</v>
      </c>
      <c r="E52" s="80">
        <f t="shared" si="6"/>
        <v>7</v>
      </c>
      <c r="F52" s="80">
        <f t="shared" si="6"/>
        <v>8</v>
      </c>
      <c r="G52" s="80">
        <f t="shared" si="6"/>
        <v>9</v>
      </c>
      <c r="H52" s="80">
        <f t="shared" si="6"/>
        <v>10</v>
      </c>
      <c r="I52" s="81">
        <f t="shared" si="6"/>
        <v>11</v>
      </c>
      <c r="J52" s="76"/>
      <c r="K52" s="77">
        <f>K51+1</f>
        <v>33</v>
      </c>
      <c r="L52" s="79">
        <f>IF(AND(R51&gt;0,R51&lt;31),R51+1,0)</f>
        <v>2</v>
      </c>
      <c r="M52" s="80">
        <f aca="true" t="shared" si="7" ref="M52:R56">IF(AND(L52&gt;0,L52&lt;31),L52+1,0)</f>
        <v>3</v>
      </c>
      <c r="N52" s="80">
        <f t="shared" si="7"/>
        <v>4</v>
      </c>
      <c r="O52" s="80">
        <f t="shared" si="7"/>
        <v>5</v>
      </c>
      <c r="P52" s="80">
        <f t="shared" si="7"/>
        <v>6</v>
      </c>
      <c r="Q52" s="80">
        <f t="shared" si="7"/>
        <v>7</v>
      </c>
      <c r="R52" s="81">
        <f t="shared" si="7"/>
        <v>8</v>
      </c>
      <c r="S52" s="76"/>
      <c r="T52" s="77">
        <f>T51+1</f>
        <v>38</v>
      </c>
      <c r="U52" s="79">
        <f>IF(AND(AA51&gt;0,AA51&lt;30),AA51+1,0)</f>
        <v>6</v>
      </c>
      <c r="V52" s="80">
        <f aca="true" t="shared" si="8" ref="V52:AA56">IF(AND(U52&gt;0,U52&lt;30),U52+1,0)</f>
        <v>7</v>
      </c>
      <c r="W52" s="80">
        <f t="shared" si="8"/>
        <v>8</v>
      </c>
      <c r="X52" s="80">
        <f t="shared" si="8"/>
        <v>9</v>
      </c>
      <c r="Y52" s="80">
        <f t="shared" si="8"/>
        <v>10</v>
      </c>
      <c r="Z52" s="97">
        <f t="shared" si="8"/>
        <v>11</v>
      </c>
      <c r="AA52" s="81">
        <f t="shared" si="8"/>
        <v>12</v>
      </c>
      <c r="AB52" s="53"/>
    </row>
    <row r="53" spans="1:28" ht="18" customHeight="1">
      <c r="A53" s="71"/>
      <c r="B53" s="77">
        <f>B52+1</f>
        <v>30</v>
      </c>
      <c r="C53" s="79">
        <f>IF(AND(I52&gt;0,I52&lt;31),I52+1,0)</f>
        <v>12</v>
      </c>
      <c r="D53" s="80">
        <f t="shared" si="6"/>
        <v>13</v>
      </c>
      <c r="E53" s="80">
        <f t="shared" si="6"/>
        <v>14</v>
      </c>
      <c r="F53" s="80">
        <f t="shared" si="6"/>
        <v>15</v>
      </c>
      <c r="G53" s="80">
        <f t="shared" si="6"/>
        <v>16</v>
      </c>
      <c r="H53" s="80">
        <f t="shared" si="6"/>
        <v>17</v>
      </c>
      <c r="I53" s="81">
        <f t="shared" si="6"/>
        <v>18</v>
      </c>
      <c r="J53" s="76"/>
      <c r="K53" s="77">
        <f>K52+1</f>
        <v>34</v>
      </c>
      <c r="L53" s="79">
        <f>IF(AND(R52&gt;0,R52&lt;31),R52+1,0)</f>
        <v>9</v>
      </c>
      <c r="M53" s="80">
        <f t="shared" si="7"/>
        <v>10</v>
      </c>
      <c r="N53" s="80">
        <f t="shared" si="7"/>
        <v>11</v>
      </c>
      <c r="O53" s="80">
        <f t="shared" si="7"/>
        <v>12</v>
      </c>
      <c r="P53" s="80">
        <f t="shared" si="7"/>
        <v>13</v>
      </c>
      <c r="Q53" s="80">
        <f t="shared" si="7"/>
        <v>14</v>
      </c>
      <c r="R53" s="81">
        <f t="shared" si="7"/>
        <v>15</v>
      </c>
      <c r="S53" s="76"/>
      <c r="T53" s="77">
        <f>T52+1</f>
        <v>39</v>
      </c>
      <c r="U53" s="79">
        <f>IF(AND(AA52&gt;0,AA52&lt;30),AA52+1,0)</f>
        <v>13</v>
      </c>
      <c r="V53" s="80">
        <f t="shared" si="8"/>
        <v>14</v>
      </c>
      <c r="W53" s="80">
        <f t="shared" si="8"/>
        <v>15</v>
      </c>
      <c r="X53" s="80">
        <f t="shared" si="8"/>
        <v>16</v>
      </c>
      <c r="Y53" s="80">
        <f t="shared" si="8"/>
        <v>17</v>
      </c>
      <c r="Z53" s="97">
        <f t="shared" si="8"/>
        <v>18</v>
      </c>
      <c r="AA53" s="81">
        <f t="shared" si="8"/>
        <v>19</v>
      </c>
      <c r="AB53" s="53"/>
    </row>
    <row r="54" spans="1:28" ht="18" customHeight="1">
      <c r="A54" s="71"/>
      <c r="B54" s="77">
        <f>B53+1</f>
        <v>31</v>
      </c>
      <c r="C54" s="79">
        <f>IF(AND(I53&gt;0,I53&lt;31),I53+1,0)</f>
        <v>19</v>
      </c>
      <c r="D54" s="80">
        <f t="shared" si="6"/>
        <v>20</v>
      </c>
      <c r="E54" s="80">
        <f t="shared" si="6"/>
        <v>21</v>
      </c>
      <c r="F54" s="80">
        <f t="shared" si="6"/>
        <v>22</v>
      </c>
      <c r="G54" s="80">
        <f t="shared" si="6"/>
        <v>23</v>
      </c>
      <c r="H54" s="80">
        <f t="shared" si="6"/>
        <v>24</v>
      </c>
      <c r="I54" s="81">
        <f t="shared" si="6"/>
        <v>25</v>
      </c>
      <c r="J54" s="76"/>
      <c r="K54" s="77">
        <f>K53+1</f>
        <v>35</v>
      </c>
      <c r="L54" s="79">
        <f>IF(AND(R53&gt;0,R53&lt;31),R53+1,0)</f>
        <v>16</v>
      </c>
      <c r="M54" s="80">
        <f t="shared" si="7"/>
        <v>17</v>
      </c>
      <c r="N54" s="80">
        <f t="shared" si="7"/>
        <v>18</v>
      </c>
      <c r="O54" s="80">
        <f t="shared" si="7"/>
        <v>19</v>
      </c>
      <c r="P54" s="80">
        <f t="shared" si="7"/>
        <v>20</v>
      </c>
      <c r="Q54" s="80">
        <f t="shared" si="7"/>
        <v>21</v>
      </c>
      <c r="R54" s="81">
        <f t="shared" si="7"/>
        <v>22</v>
      </c>
      <c r="S54" s="76"/>
      <c r="T54" s="77">
        <f>T53+1</f>
        <v>40</v>
      </c>
      <c r="U54" s="79">
        <f>IF(AND(AA53&gt;0,AA53&lt;30),AA53+1,0)</f>
        <v>20</v>
      </c>
      <c r="V54" s="80">
        <f t="shared" si="8"/>
        <v>21</v>
      </c>
      <c r="W54" s="80">
        <f t="shared" si="8"/>
        <v>22</v>
      </c>
      <c r="X54" s="80">
        <f t="shared" si="8"/>
        <v>23</v>
      </c>
      <c r="Y54" s="80">
        <f t="shared" si="8"/>
        <v>24</v>
      </c>
      <c r="Z54" s="97">
        <f t="shared" si="8"/>
        <v>25</v>
      </c>
      <c r="AA54" s="81">
        <f t="shared" si="8"/>
        <v>26</v>
      </c>
      <c r="AB54" s="53"/>
    </row>
    <row r="55" spans="1:28" ht="18" customHeight="1">
      <c r="A55" s="71"/>
      <c r="B55" s="77">
        <f>B54+1</f>
        <v>32</v>
      </c>
      <c r="C55" s="79">
        <f>IF(AND(I54&gt;0,I54&lt;31),I54+1,0)</f>
        <v>26</v>
      </c>
      <c r="D55" s="80">
        <f t="shared" si="6"/>
        <v>27</v>
      </c>
      <c r="E55" s="80">
        <f t="shared" si="6"/>
        <v>28</v>
      </c>
      <c r="F55" s="80">
        <f t="shared" si="6"/>
        <v>29</v>
      </c>
      <c r="G55" s="80">
        <f t="shared" si="6"/>
        <v>30</v>
      </c>
      <c r="H55" s="80">
        <f t="shared" si="6"/>
        <v>31</v>
      </c>
      <c r="I55" s="81">
        <f t="shared" si="6"/>
        <v>0</v>
      </c>
      <c r="J55" s="76"/>
      <c r="K55" s="77">
        <f>K54+1</f>
        <v>36</v>
      </c>
      <c r="L55" s="79">
        <f>IF(AND(R54&gt;0,R54&lt;31),R54+1,0)</f>
        <v>23</v>
      </c>
      <c r="M55" s="80">
        <f t="shared" si="7"/>
        <v>24</v>
      </c>
      <c r="N55" s="80">
        <f t="shared" si="7"/>
        <v>25</v>
      </c>
      <c r="O55" s="80">
        <f t="shared" si="7"/>
        <v>26</v>
      </c>
      <c r="P55" s="80">
        <f t="shared" si="7"/>
        <v>27</v>
      </c>
      <c r="Q55" s="80">
        <f t="shared" si="7"/>
        <v>28</v>
      </c>
      <c r="R55" s="81">
        <f t="shared" si="7"/>
        <v>29</v>
      </c>
      <c r="S55" s="76"/>
      <c r="T55" s="77">
        <f>T54+1</f>
        <v>41</v>
      </c>
      <c r="U55" s="79">
        <f>IF(AND(AA54&gt;0,AA54&lt;30),AA54+1,0)</f>
        <v>27</v>
      </c>
      <c r="V55" s="80">
        <f t="shared" si="8"/>
        <v>28</v>
      </c>
      <c r="W55" s="80">
        <f t="shared" si="8"/>
        <v>29</v>
      </c>
      <c r="X55" s="80">
        <f t="shared" si="8"/>
        <v>30</v>
      </c>
      <c r="Y55" s="80">
        <f t="shared" si="8"/>
        <v>0</v>
      </c>
      <c r="Z55" s="97">
        <f t="shared" si="8"/>
        <v>0</v>
      </c>
      <c r="AA55" s="81">
        <f t="shared" si="8"/>
        <v>0</v>
      </c>
      <c r="AB55" s="53"/>
    </row>
    <row r="56" spans="1:28" ht="18" customHeight="1" thickBot="1">
      <c r="A56" s="71"/>
      <c r="B56" s="87">
        <f>IF(C56=0,0,B55+1)</f>
        <v>0</v>
      </c>
      <c r="C56" s="84">
        <f>IF(AND(I55&gt;0,I55&lt;31),I55+1,0)</f>
        <v>0</v>
      </c>
      <c r="D56" s="85">
        <f t="shared" si="6"/>
        <v>0</v>
      </c>
      <c r="E56" s="85">
        <f t="shared" si="6"/>
        <v>0</v>
      </c>
      <c r="F56" s="85">
        <f t="shared" si="6"/>
        <v>0</v>
      </c>
      <c r="G56" s="85">
        <f t="shared" si="6"/>
        <v>0</v>
      </c>
      <c r="H56" s="85">
        <f t="shared" si="6"/>
        <v>0</v>
      </c>
      <c r="I56" s="86">
        <f t="shared" si="6"/>
        <v>0</v>
      </c>
      <c r="J56" s="76"/>
      <c r="K56" s="87">
        <f>IF(L56=0,0,K55+1)</f>
        <v>37</v>
      </c>
      <c r="L56" s="88">
        <f>IF(AND(R55&gt;0,R55&lt;31),R55+1,0)</f>
        <v>30</v>
      </c>
      <c r="M56" s="85">
        <f t="shared" si="7"/>
        <v>31</v>
      </c>
      <c r="N56" s="85">
        <f t="shared" si="7"/>
        <v>0</v>
      </c>
      <c r="O56" s="85">
        <f t="shared" si="7"/>
        <v>0</v>
      </c>
      <c r="P56" s="85">
        <f t="shared" si="7"/>
        <v>0</v>
      </c>
      <c r="Q56" s="85">
        <f t="shared" si="7"/>
        <v>0</v>
      </c>
      <c r="R56" s="86">
        <f t="shared" si="7"/>
        <v>0</v>
      </c>
      <c r="S56" s="76"/>
      <c r="T56" s="87">
        <f>IF(U56=0,0,T55+1)</f>
        <v>0</v>
      </c>
      <c r="U56" s="88">
        <f>IF(AND(AA55&gt;0,AA55&lt;30),AA55+1,0)</f>
        <v>0</v>
      </c>
      <c r="V56" s="85">
        <f t="shared" si="8"/>
        <v>0</v>
      </c>
      <c r="W56" s="85">
        <f t="shared" si="8"/>
        <v>0</v>
      </c>
      <c r="X56" s="85">
        <f t="shared" si="8"/>
        <v>0</v>
      </c>
      <c r="Y56" s="85">
        <f t="shared" si="8"/>
        <v>0</v>
      </c>
      <c r="Z56" s="85">
        <f t="shared" si="8"/>
        <v>0</v>
      </c>
      <c r="AA56" s="86">
        <f t="shared" si="8"/>
        <v>0</v>
      </c>
      <c r="AB56" s="53"/>
    </row>
    <row r="57" spans="1:28" ht="18" customHeight="1">
      <c r="A57" s="71"/>
      <c r="B57" s="76"/>
      <c r="C57" s="52"/>
      <c r="D57" s="52"/>
      <c r="E57" s="52"/>
      <c r="F57" s="52"/>
      <c r="G57" s="52"/>
      <c r="H57" s="52"/>
      <c r="I57" s="52"/>
      <c r="J57" s="76"/>
      <c r="K57" s="76"/>
      <c r="L57" s="52"/>
      <c r="M57" s="52"/>
      <c r="N57" s="52"/>
      <c r="O57" s="52"/>
      <c r="P57" s="52"/>
      <c r="Q57" s="52"/>
      <c r="R57" s="52"/>
      <c r="S57" s="76"/>
      <c r="T57" s="76"/>
      <c r="U57" s="52"/>
      <c r="V57" s="52"/>
      <c r="W57" s="52"/>
      <c r="X57" s="52"/>
      <c r="Y57" s="52"/>
      <c r="Z57" s="52"/>
      <c r="AA57" s="52"/>
      <c r="AB57" s="53"/>
    </row>
    <row r="58" spans="1:28" ht="18" customHeight="1">
      <c r="A58" s="71"/>
      <c r="B58" s="76"/>
      <c r="C58" s="52"/>
      <c r="D58" s="52"/>
      <c r="E58" s="52"/>
      <c r="F58" s="52"/>
      <c r="G58" s="52"/>
      <c r="H58" s="52"/>
      <c r="I58" s="52"/>
      <c r="J58" s="76"/>
      <c r="K58" s="76"/>
      <c r="L58" s="52"/>
      <c r="M58" s="52"/>
      <c r="N58" s="52"/>
      <c r="O58" s="52"/>
      <c r="P58" s="52"/>
      <c r="Q58" s="52"/>
      <c r="R58" s="52"/>
      <c r="S58" s="76"/>
      <c r="T58" s="76"/>
      <c r="U58" s="52"/>
      <c r="V58" s="52"/>
      <c r="W58" s="52"/>
      <c r="X58" s="52"/>
      <c r="Y58" s="52"/>
      <c r="Z58" s="52"/>
      <c r="AA58" s="52"/>
      <c r="AB58" s="53"/>
    </row>
    <row r="59" spans="1:28" ht="18" customHeight="1">
      <c r="A59" s="71"/>
      <c r="B59" s="76"/>
      <c r="C59" s="52"/>
      <c r="D59" s="52"/>
      <c r="E59" s="60"/>
      <c r="F59" s="52"/>
      <c r="G59" s="52"/>
      <c r="H59" s="52"/>
      <c r="I59" s="60"/>
      <c r="J59" s="76"/>
      <c r="K59" s="76"/>
      <c r="L59" s="52"/>
      <c r="M59" s="52"/>
      <c r="N59" s="60"/>
      <c r="O59" s="52"/>
      <c r="P59" s="52"/>
      <c r="Q59" s="52"/>
      <c r="R59" s="52"/>
      <c r="S59" s="76"/>
      <c r="T59" s="76"/>
      <c r="U59" s="52"/>
      <c r="V59" s="60"/>
      <c r="W59" s="52"/>
      <c r="X59" s="52"/>
      <c r="Y59" s="52"/>
      <c r="Z59" s="52"/>
      <c r="AA59" s="52"/>
      <c r="AB59" s="53"/>
    </row>
    <row r="60" spans="1:28" ht="18" customHeight="1">
      <c r="A60" s="71"/>
      <c r="B60" s="76"/>
      <c r="C60" s="52"/>
      <c r="D60" s="52"/>
      <c r="E60" s="52"/>
      <c r="F60" s="52"/>
      <c r="G60" s="52"/>
      <c r="H60" s="52"/>
      <c r="I60" s="52"/>
      <c r="J60" s="76"/>
      <c r="K60" s="76"/>
      <c r="L60" s="52"/>
      <c r="M60" s="52"/>
      <c r="N60" s="52"/>
      <c r="O60" s="52"/>
      <c r="P60" s="52"/>
      <c r="Q60" s="52"/>
      <c r="R60" s="52"/>
      <c r="S60" s="76"/>
      <c r="T60" s="76"/>
      <c r="U60" s="52"/>
      <c r="V60" s="52"/>
      <c r="W60" s="52"/>
      <c r="X60" s="52"/>
      <c r="Y60" s="52"/>
      <c r="Z60" s="52"/>
      <c r="AA60" s="52"/>
      <c r="AB60" s="53"/>
    </row>
    <row r="61" spans="1:28" ht="18" customHeight="1">
      <c r="A61" s="71"/>
      <c r="B61" s="76"/>
      <c r="C61" s="52"/>
      <c r="D61" s="52"/>
      <c r="E61" s="52"/>
      <c r="F61" s="52"/>
      <c r="G61" s="52"/>
      <c r="H61" s="52"/>
      <c r="I61" s="52"/>
      <c r="J61" s="76"/>
      <c r="K61" s="76"/>
      <c r="L61" s="52"/>
      <c r="M61" s="52"/>
      <c r="N61" s="52"/>
      <c r="O61" s="52"/>
      <c r="P61" s="52"/>
      <c r="Q61" s="52"/>
      <c r="R61" s="52"/>
      <c r="S61" s="76"/>
      <c r="T61" s="76"/>
      <c r="U61" s="52"/>
      <c r="V61" s="52"/>
      <c r="W61" s="52"/>
      <c r="X61" s="52"/>
      <c r="Y61" s="52"/>
      <c r="Z61" s="52"/>
      <c r="AA61" s="52"/>
      <c r="AB61" s="53"/>
    </row>
    <row r="62" spans="1:28" ht="18" customHeight="1">
      <c r="A62" s="71"/>
      <c r="B62" s="76"/>
      <c r="C62" s="52"/>
      <c r="D62" s="52"/>
      <c r="E62" s="52"/>
      <c r="F62" s="52"/>
      <c r="G62" s="52"/>
      <c r="H62" s="52"/>
      <c r="I62" s="52"/>
      <c r="J62" s="76"/>
      <c r="K62" s="76"/>
      <c r="L62" s="52"/>
      <c r="M62" s="52"/>
      <c r="N62" s="52"/>
      <c r="O62" s="52"/>
      <c r="P62" s="52"/>
      <c r="Q62" s="52"/>
      <c r="R62" s="52"/>
      <c r="S62" s="76"/>
      <c r="T62" s="76"/>
      <c r="U62" s="52"/>
      <c r="V62" s="52"/>
      <c r="W62" s="52"/>
      <c r="X62" s="52"/>
      <c r="Y62" s="52"/>
      <c r="Z62" s="52"/>
      <c r="AA62" s="52"/>
      <c r="AB62" s="53"/>
    </row>
    <row r="63" spans="1:28" s="64" customFormat="1" ht="18" customHeight="1" thickBot="1">
      <c r="A63" s="61"/>
      <c r="B63" s="113" t="s">
        <v>563</v>
      </c>
      <c r="C63" s="113"/>
      <c r="D63" s="113"/>
      <c r="E63" s="113"/>
      <c r="F63" s="113"/>
      <c r="G63" s="113"/>
      <c r="H63" s="113"/>
      <c r="I63" s="113"/>
      <c r="J63" s="62"/>
      <c r="K63" s="110" t="s">
        <v>564</v>
      </c>
      <c r="L63" s="110"/>
      <c r="M63" s="110"/>
      <c r="N63" s="110"/>
      <c r="O63" s="110"/>
      <c r="P63" s="110"/>
      <c r="Q63" s="110"/>
      <c r="R63" s="110"/>
      <c r="S63" s="62"/>
      <c r="T63" s="111" t="s">
        <v>565</v>
      </c>
      <c r="U63" s="111"/>
      <c r="V63" s="111"/>
      <c r="W63" s="111"/>
      <c r="X63" s="111"/>
      <c r="Y63" s="111"/>
      <c r="Z63" s="111"/>
      <c r="AA63" s="111"/>
      <c r="AB63" s="63"/>
    </row>
    <row r="64" spans="1:28" ht="18" customHeight="1">
      <c r="A64" s="71"/>
      <c r="B64" s="66" t="s">
        <v>549</v>
      </c>
      <c r="C64" s="67" t="s">
        <v>550</v>
      </c>
      <c r="D64" s="68" t="s">
        <v>551</v>
      </c>
      <c r="E64" s="68" t="s">
        <v>552</v>
      </c>
      <c r="F64" s="68" t="s">
        <v>553</v>
      </c>
      <c r="G64" s="68" t="s">
        <v>554</v>
      </c>
      <c r="H64" s="68" t="s">
        <v>555</v>
      </c>
      <c r="I64" s="69" t="s">
        <v>556</v>
      </c>
      <c r="J64" s="70"/>
      <c r="K64" s="66" t="s">
        <v>549</v>
      </c>
      <c r="L64" s="67" t="s">
        <v>550</v>
      </c>
      <c r="M64" s="68" t="s">
        <v>551</v>
      </c>
      <c r="N64" s="68" t="s">
        <v>552</v>
      </c>
      <c r="O64" s="68" t="s">
        <v>553</v>
      </c>
      <c r="P64" s="68" t="s">
        <v>554</v>
      </c>
      <c r="Q64" s="68" t="s">
        <v>555</v>
      </c>
      <c r="R64" s="69" t="s">
        <v>556</v>
      </c>
      <c r="S64" s="70"/>
      <c r="T64" s="66" t="s">
        <v>549</v>
      </c>
      <c r="U64" s="67" t="s">
        <v>550</v>
      </c>
      <c r="V64" s="68" t="s">
        <v>551</v>
      </c>
      <c r="W64" s="68" t="s">
        <v>552</v>
      </c>
      <c r="X64" s="68" t="s">
        <v>553</v>
      </c>
      <c r="Y64" s="68" t="s">
        <v>554</v>
      </c>
      <c r="Z64" s="68" t="s">
        <v>555</v>
      </c>
      <c r="AA64" s="69" t="s">
        <v>556</v>
      </c>
      <c r="AB64" s="53"/>
    </row>
    <row r="65" spans="1:28" ht="18" customHeight="1">
      <c r="A65" s="71"/>
      <c r="B65" s="92">
        <f>IF(T56&gt;0,T56,T55+1)</f>
        <v>42</v>
      </c>
      <c r="C65" s="98">
        <f>IF($C$6=1,1,0)</f>
        <v>0</v>
      </c>
      <c r="D65" s="74">
        <f>IF($D$6=1,1,IF(C65&gt;0,C65+1,0))</f>
        <v>0</v>
      </c>
      <c r="E65" s="74">
        <f>IF($E$6=1,1,IF(D65&gt;0,D65+1,0))</f>
        <v>0</v>
      </c>
      <c r="F65" s="74">
        <f>IF($F$6=1,1,IF(E65&gt;0,E65+1,0))</f>
        <v>0</v>
      </c>
      <c r="G65" s="74">
        <f>IF($G$6=1,1,IF(F65&gt;0,F65+1,0))</f>
        <v>1</v>
      </c>
      <c r="H65" s="74">
        <f>IF($H$6=1,1,IF(G65&gt;0,G65+1,0))</f>
        <v>2</v>
      </c>
      <c r="I65" s="75">
        <f>IF($I$6=1,1,IF(H65&gt;0,H65+1,0))</f>
        <v>3</v>
      </c>
      <c r="J65" s="76"/>
      <c r="K65" s="77">
        <f>IF(B70&gt;0,B69+1,B69)</f>
        <v>46</v>
      </c>
      <c r="L65" s="73">
        <f>IF($L$6=1,1,0)</f>
        <v>1</v>
      </c>
      <c r="M65" s="74">
        <f>IF($M$6=1,1,IF(L65&gt;0,L65+1,0))</f>
        <v>2</v>
      </c>
      <c r="N65" s="74">
        <f>IF($N$6=1,1,IF(M65&gt;0,M65+1,0))</f>
        <v>3</v>
      </c>
      <c r="O65" s="74">
        <f>IF($O$6=1,1,IF(N65&gt;0,N65+1,0))</f>
        <v>4</v>
      </c>
      <c r="P65" s="74">
        <f>IF($P$6=1,1,IF(O65&gt;0,O65+1,0))</f>
        <v>5</v>
      </c>
      <c r="Q65" s="74">
        <f>IF($Q$6=1,1,IF(P65&gt;0,P65+1,0))</f>
        <v>6</v>
      </c>
      <c r="R65" s="75">
        <f>IF($R$6=1,1,IF(Q65&gt;0,Q65+1,0))</f>
        <v>7</v>
      </c>
      <c r="S65" s="76"/>
      <c r="T65" s="77">
        <f>IF(K70&gt;0,K69+1,K69)</f>
        <v>50</v>
      </c>
      <c r="U65" s="73">
        <f>IF($U$6=1,1,0)</f>
        <v>0</v>
      </c>
      <c r="V65" s="74">
        <f>IF($V$6=1,1,IF(U65&gt;0,U65+1,0))</f>
        <v>0</v>
      </c>
      <c r="W65" s="74">
        <f>IF($W$6=1,1,IF(V65&gt;0,V65+1,0))</f>
        <v>1</v>
      </c>
      <c r="X65" s="74">
        <f>IF($X$6=1,1,IF(W65&gt;0,W65+1,0))</f>
        <v>2</v>
      </c>
      <c r="Y65" s="74">
        <f>IF($Y$6=1,1,IF(X65&gt;0,X65+1,0))</f>
        <v>3</v>
      </c>
      <c r="Z65" s="99">
        <f>IF($Z$6=1,1,IF(Y65&gt;0,Y65+1,0))</f>
        <v>4</v>
      </c>
      <c r="AA65" s="75">
        <f>IF($AA$6=1,1,IF(Z65&gt;0,Z65+1,0))</f>
        <v>5</v>
      </c>
      <c r="AB65" s="53"/>
    </row>
    <row r="66" spans="1:28" ht="18" customHeight="1">
      <c r="A66" s="71"/>
      <c r="B66" s="77">
        <f>B65+1</f>
        <v>43</v>
      </c>
      <c r="C66" s="79">
        <f>IF(AND(I65&gt;0,I65&lt;31),I65+1,0)</f>
        <v>4</v>
      </c>
      <c r="D66" s="80">
        <f aca="true" t="shared" si="9" ref="D66:I70">IF(AND(C66&gt;0,C66&lt;31),C66+1,0)</f>
        <v>5</v>
      </c>
      <c r="E66" s="80">
        <f t="shared" si="9"/>
        <v>6</v>
      </c>
      <c r="F66" s="80">
        <f t="shared" si="9"/>
        <v>7</v>
      </c>
      <c r="G66" s="80">
        <f t="shared" si="9"/>
        <v>8</v>
      </c>
      <c r="H66" s="80">
        <f t="shared" si="9"/>
        <v>9</v>
      </c>
      <c r="I66" s="81">
        <f t="shared" si="9"/>
        <v>10</v>
      </c>
      <c r="J66" s="76"/>
      <c r="K66" s="77">
        <f>K65+1</f>
        <v>47</v>
      </c>
      <c r="L66" s="100">
        <f>IF(AND(R65&gt;0,R65&lt;30),R65+1,0)</f>
        <v>8</v>
      </c>
      <c r="M66" s="80">
        <f aca="true" t="shared" si="10" ref="M66:R70">IF(AND(L66&gt;0,L66&lt;30),L66+1,0)</f>
        <v>9</v>
      </c>
      <c r="N66" s="80">
        <f t="shared" si="10"/>
        <v>10</v>
      </c>
      <c r="O66" s="80">
        <f t="shared" si="10"/>
        <v>11</v>
      </c>
      <c r="P66" s="80">
        <f t="shared" si="10"/>
        <v>12</v>
      </c>
      <c r="Q66" s="80">
        <f t="shared" si="10"/>
        <v>13</v>
      </c>
      <c r="R66" s="81">
        <f t="shared" si="10"/>
        <v>14</v>
      </c>
      <c r="S66" s="76"/>
      <c r="T66" s="77">
        <f>T65+1</f>
        <v>51</v>
      </c>
      <c r="U66" s="79">
        <f>IF(AND(AA65&gt;0,AA65&lt;31),AA65+1,0)</f>
        <v>6</v>
      </c>
      <c r="V66" s="80">
        <f aca="true" t="shared" si="11" ref="V66:AA70">IF(AND(U66&gt;0,U66&lt;31),U66+1,0)</f>
        <v>7</v>
      </c>
      <c r="W66" s="80">
        <f t="shared" si="11"/>
        <v>8</v>
      </c>
      <c r="X66" s="80">
        <f t="shared" si="11"/>
        <v>9</v>
      </c>
      <c r="Y66" s="80">
        <f t="shared" si="11"/>
        <v>10</v>
      </c>
      <c r="Z66" s="101">
        <f t="shared" si="11"/>
        <v>11</v>
      </c>
      <c r="AA66" s="81">
        <f t="shared" si="11"/>
        <v>12</v>
      </c>
      <c r="AB66" s="53"/>
    </row>
    <row r="67" spans="1:28" ht="18" customHeight="1">
      <c r="A67" s="71"/>
      <c r="B67" s="77">
        <f>B66+1</f>
        <v>44</v>
      </c>
      <c r="C67" s="79">
        <f>IF(AND(I66&gt;0,I66&lt;31),I66+1,0)</f>
        <v>11</v>
      </c>
      <c r="D67" s="80">
        <f t="shared" si="9"/>
        <v>12</v>
      </c>
      <c r="E67" s="80">
        <f t="shared" si="9"/>
        <v>13</v>
      </c>
      <c r="F67" s="80">
        <f t="shared" si="9"/>
        <v>14</v>
      </c>
      <c r="G67" s="80">
        <f t="shared" si="9"/>
        <v>15</v>
      </c>
      <c r="H67" s="80">
        <f t="shared" si="9"/>
        <v>16</v>
      </c>
      <c r="I67" s="81">
        <f t="shared" si="9"/>
        <v>17</v>
      </c>
      <c r="J67" s="76"/>
      <c r="K67" s="77">
        <f>K66+1</f>
        <v>48</v>
      </c>
      <c r="L67" s="100">
        <f>IF(AND(R66&gt;0,R66&lt;30),R66+1,0)</f>
        <v>15</v>
      </c>
      <c r="M67" s="80">
        <f t="shared" si="10"/>
        <v>16</v>
      </c>
      <c r="N67" s="80">
        <f t="shared" si="10"/>
        <v>17</v>
      </c>
      <c r="O67" s="80">
        <f t="shared" si="10"/>
        <v>18</v>
      </c>
      <c r="P67" s="80">
        <f t="shared" si="10"/>
        <v>19</v>
      </c>
      <c r="Q67" s="80">
        <f t="shared" si="10"/>
        <v>20</v>
      </c>
      <c r="R67" s="81">
        <f t="shared" si="10"/>
        <v>21</v>
      </c>
      <c r="S67" s="76"/>
      <c r="T67" s="77">
        <f>T66+1</f>
        <v>52</v>
      </c>
      <c r="U67" s="79">
        <f>IF(AND(AA66&gt;0,AA66&lt;31),AA66+1,0)</f>
        <v>13</v>
      </c>
      <c r="V67" s="80">
        <f t="shared" si="11"/>
        <v>14</v>
      </c>
      <c r="W67" s="80">
        <f t="shared" si="11"/>
        <v>15</v>
      </c>
      <c r="X67" s="80">
        <f t="shared" si="11"/>
        <v>16</v>
      </c>
      <c r="Y67" s="80">
        <f t="shared" si="11"/>
        <v>17</v>
      </c>
      <c r="Z67" s="101">
        <f t="shared" si="11"/>
        <v>18</v>
      </c>
      <c r="AA67" s="81">
        <f t="shared" si="11"/>
        <v>19</v>
      </c>
      <c r="AB67" s="53"/>
    </row>
    <row r="68" spans="1:28" ht="18" customHeight="1">
      <c r="A68" s="71"/>
      <c r="B68" s="77">
        <f>B67+1</f>
        <v>45</v>
      </c>
      <c r="C68" s="79">
        <f>IF(AND(I67&gt;0,I67&lt;31),I67+1,0)</f>
        <v>18</v>
      </c>
      <c r="D68" s="80">
        <f t="shared" si="9"/>
        <v>19</v>
      </c>
      <c r="E68" s="80">
        <f t="shared" si="9"/>
        <v>20</v>
      </c>
      <c r="F68" s="80">
        <f t="shared" si="9"/>
        <v>21</v>
      </c>
      <c r="G68" s="80">
        <f t="shared" si="9"/>
        <v>22</v>
      </c>
      <c r="H68" s="80">
        <f t="shared" si="9"/>
        <v>23</v>
      </c>
      <c r="I68" s="81">
        <f t="shared" si="9"/>
        <v>24</v>
      </c>
      <c r="J68" s="76"/>
      <c r="K68" s="77">
        <f>K67+1</f>
        <v>49</v>
      </c>
      <c r="L68" s="100">
        <f>IF(AND(R67&gt;0,R67&lt;30),R67+1,0)</f>
        <v>22</v>
      </c>
      <c r="M68" s="80">
        <f t="shared" si="10"/>
        <v>23</v>
      </c>
      <c r="N68" s="80">
        <f t="shared" si="10"/>
        <v>24</v>
      </c>
      <c r="O68" s="80">
        <f t="shared" si="10"/>
        <v>25</v>
      </c>
      <c r="P68" s="80">
        <f t="shared" si="10"/>
        <v>26</v>
      </c>
      <c r="Q68" s="80">
        <f t="shared" si="10"/>
        <v>27</v>
      </c>
      <c r="R68" s="81">
        <f t="shared" si="10"/>
        <v>28</v>
      </c>
      <c r="S68" s="76"/>
      <c r="T68" s="77">
        <f>T67+1</f>
        <v>53</v>
      </c>
      <c r="U68" s="79">
        <f>IF(AND(AA67&gt;0,AA67&lt;31),AA67+1,0)</f>
        <v>20</v>
      </c>
      <c r="V68" s="80">
        <f t="shared" si="11"/>
        <v>21</v>
      </c>
      <c r="W68" s="80">
        <f t="shared" si="11"/>
        <v>22</v>
      </c>
      <c r="X68" s="80">
        <f t="shared" si="11"/>
        <v>23</v>
      </c>
      <c r="Y68" s="80">
        <f t="shared" si="11"/>
        <v>24</v>
      </c>
      <c r="Z68" s="101">
        <f t="shared" si="11"/>
        <v>25</v>
      </c>
      <c r="AA68" s="81">
        <f t="shared" si="11"/>
        <v>26</v>
      </c>
      <c r="AB68" s="53"/>
    </row>
    <row r="69" spans="1:28" ht="18" customHeight="1">
      <c r="A69" s="71"/>
      <c r="B69" s="77">
        <f>B68+1</f>
        <v>46</v>
      </c>
      <c r="C69" s="79">
        <f>IF(AND(I68&gt;0,I68&lt;31),I68+1,0)</f>
        <v>25</v>
      </c>
      <c r="D69" s="80">
        <f t="shared" si="9"/>
        <v>26</v>
      </c>
      <c r="E69" s="80">
        <f t="shared" si="9"/>
        <v>27</v>
      </c>
      <c r="F69" s="80">
        <f t="shared" si="9"/>
        <v>28</v>
      </c>
      <c r="G69" s="80">
        <f t="shared" si="9"/>
        <v>29</v>
      </c>
      <c r="H69" s="80">
        <f t="shared" si="9"/>
        <v>30</v>
      </c>
      <c r="I69" s="81">
        <f t="shared" si="9"/>
        <v>31</v>
      </c>
      <c r="J69" s="76"/>
      <c r="K69" s="77">
        <f>K68+1</f>
        <v>50</v>
      </c>
      <c r="L69" s="100">
        <f>IF(AND(R68&gt;0,R68&lt;30),R68+1,0)</f>
        <v>29</v>
      </c>
      <c r="M69" s="80">
        <f t="shared" si="10"/>
        <v>30</v>
      </c>
      <c r="N69" s="80">
        <f t="shared" si="10"/>
        <v>0</v>
      </c>
      <c r="O69" s="80">
        <f t="shared" si="10"/>
        <v>0</v>
      </c>
      <c r="P69" s="80">
        <f t="shared" si="10"/>
        <v>0</v>
      </c>
      <c r="Q69" s="80">
        <f t="shared" si="10"/>
        <v>0</v>
      </c>
      <c r="R69" s="81">
        <f t="shared" si="10"/>
        <v>0</v>
      </c>
      <c r="S69" s="76"/>
      <c r="T69" s="77">
        <f>T68+1</f>
        <v>54</v>
      </c>
      <c r="U69" s="79">
        <f>IF(AND(AA68&gt;0,AA68&lt;31),AA68+1,0)</f>
        <v>27</v>
      </c>
      <c r="V69" s="80">
        <f t="shared" si="11"/>
        <v>28</v>
      </c>
      <c r="W69" s="80">
        <f t="shared" si="11"/>
        <v>29</v>
      </c>
      <c r="X69" s="80">
        <f t="shared" si="11"/>
        <v>30</v>
      </c>
      <c r="Y69" s="80">
        <f t="shared" si="11"/>
        <v>31</v>
      </c>
      <c r="Z69" s="101">
        <f t="shared" si="11"/>
        <v>0</v>
      </c>
      <c r="AA69" s="81">
        <f t="shared" si="11"/>
        <v>0</v>
      </c>
      <c r="AB69" s="53"/>
    </row>
    <row r="70" spans="1:28" ht="18" customHeight="1" thickBot="1">
      <c r="A70" s="71"/>
      <c r="B70" s="87">
        <f>IF(C70=0,0,B69+1)</f>
        <v>0</v>
      </c>
      <c r="C70" s="88">
        <f>IF(AND(I69&gt;0,I69&lt;31),I69+1,0)</f>
        <v>0</v>
      </c>
      <c r="D70" s="85">
        <f t="shared" si="9"/>
        <v>0</v>
      </c>
      <c r="E70" s="85">
        <f t="shared" si="9"/>
        <v>0</v>
      </c>
      <c r="F70" s="85">
        <f t="shared" si="9"/>
        <v>0</v>
      </c>
      <c r="G70" s="85">
        <f t="shared" si="9"/>
        <v>0</v>
      </c>
      <c r="H70" s="85">
        <f t="shared" si="9"/>
        <v>0</v>
      </c>
      <c r="I70" s="86">
        <f t="shared" si="9"/>
        <v>0</v>
      </c>
      <c r="J70" s="76"/>
      <c r="K70" s="87">
        <f>IF(L70=0,0,K69+1)</f>
        <v>0</v>
      </c>
      <c r="L70" s="88">
        <f>IF(AND(R69&gt;0,R69&lt;30),R69+1,0)</f>
        <v>0</v>
      </c>
      <c r="M70" s="85">
        <f t="shared" si="10"/>
        <v>0</v>
      </c>
      <c r="N70" s="85">
        <f t="shared" si="10"/>
        <v>0</v>
      </c>
      <c r="O70" s="85">
        <f t="shared" si="10"/>
        <v>0</v>
      </c>
      <c r="P70" s="85">
        <f t="shared" si="10"/>
        <v>0</v>
      </c>
      <c r="Q70" s="85">
        <f t="shared" si="10"/>
        <v>0</v>
      </c>
      <c r="R70" s="86">
        <f t="shared" si="10"/>
        <v>0</v>
      </c>
      <c r="S70" s="76"/>
      <c r="T70" s="87">
        <f>IF(U70=0,0,T69+1)</f>
        <v>0</v>
      </c>
      <c r="U70" s="84">
        <f>IF(AND(AA69&gt;0,AA69&lt;31),AA69+1,0)</f>
        <v>0</v>
      </c>
      <c r="V70" s="85">
        <f t="shared" si="11"/>
        <v>0</v>
      </c>
      <c r="W70" s="85">
        <f t="shared" si="11"/>
        <v>0</v>
      </c>
      <c r="X70" s="85">
        <f t="shared" si="11"/>
        <v>0</v>
      </c>
      <c r="Y70" s="85">
        <f t="shared" si="11"/>
        <v>0</v>
      </c>
      <c r="Z70" s="85">
        <f t="shared" si="11"/>
        <v>0</v>
      </c>
      <c r="AA70" s="86">
        <f t="shared" si="11"/>
        <v>0</v>
      </c>
      <c r="AB70" s="53"/>
    </row>
    <row r="71" spans="1:28" ht="18" customHeight="1">
      <c r="A71" s="65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3"/>
    </row>
    <row r="72" spans="1:28" ht="18" customHeight="1" thickBot="1">
      <c r="A72" s="102"/>
      <c r="B72" s="103"/>
      <c r="C72" s="104"/>
      <c r="D72" s="105"/>
      <c r="E72" s="105"/>
      <c r="F72" s="105"/>
      <c r="G72" s="105"/>
      <c r="H72" s="105"/>
      <c r="I72" s="105"/>
      <c r="J72" s="105"/>
      <c r="K72" s="105"/>
      <c r="L72" s="105"/>
      <c r="M72" s="106"/>
      <c r="N72" s="107"/>
      <c r="O72" s="107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8"/>
      <c r="AB72" s="109"/>
    </row>
  </sheetData>
  <sheetProtection/>
  <mergeCells count="15">
    <mergeCell ref="I8:K8"/>
    <mergeCell ref="P12:Q12"/>
    <mergeCell ref="J12:O12"/>
    <mergeCell ref="B21:I21"/>
    <mergeCell ref="K21:R21"/>
    <mergeCell ref="T21:AA21"/>
    <mergeCell ref="T35:AA35"/>
    <mergeCell ref="K35:R35"/>
    <mergeCell ref="B35:I35"/>
    <mergeCell ref="B49:I49"/>
    <mergeCell ref="K49:R49"/>
    <mergeCell ref="T49:AA49"/>
    <mergeCell ref="T63:AA63"/>
    <mergeCell ref="K63:R63"/>
    <mergeCell ref="B63:I63"/>
  </mergeCells>
  <printOptions horizontalCentered="1" verticalCentered="1"/>
  <pageMargins left="0.2362204724409449" right="0.2755905511811024" top="0.25" bottom="0.2" header="0.25" footer="0.5"/>
  <pageSetup fitToHeight="1" fitToWidth="1" horizontalDpi="300" verticalDpi="300" orientation="portrait" paperSize="9" scale="75" r:id="rId2"/>
  <headerFooter alignWithMargins="0">
    <oddFooter>&amp;C&amp;"Trebuchet MS,Bold"&amp;10 Patni GE Confidential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7.10546875" style="2" customWidth="1"/>
    <col min="2" max="2" width="7.10546875" style="18" customWidth="1"/>
    <col min="3" max="3" width="2.99609375" style="19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2" max="22" width="56.77734375" style="0" customWidth="1"/>
    <col min="23" max="24" width="26.6640625" style="0" customWidth="1"/>
    <col min="25" max="25" width="16.777343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3" t="s">
        <v>602</v>
      </c>
      <c r="B1" s="4"/>
      <c r="C1" s="5"/>
      <c r="D1" s="6"/>
      <c r="F1" s="3" t="s">
        <v>19</v>
      </c>
      <c r="G1" s="3"/>
      <c r="I1" s="3" t="s">
        <v>23</v>
      </c>
      <c r="J1" s="3"/>
      <c r="L1" s="3" t="s">
        <v>21</v>
      </c>
      <c r="M1" s="3"/>
      <c r="O1" s="3" t="s">
        <v>22</v>
      </c>
      <c r="P1" s="3"/>
      <c r="Q1" s="3"/>
      <c r="R1" s="3"/>
      <c r="S1" s="3" t="s">
        <v>603</v>
      </c>
      <c r="T1" s="3"/>
      <c r="V1" t="s">
        <v>604</v>
      </c>
      <c r="W1" t="s">
        <v>12</v>
      </c>
      <c r="X1" t="s">
        <v>13</v>
      </c>
      <c r="Y1" t="s">
        <v>605</v>
      </c>
    </row>
    <row r="2" spans="1:25" ht="15">
      <c r="A2"/>
      <c r="B2" s="7">
        <v>0.0059</v>
      </c>
      <c r="C2" s="2">
        <v>97</v>
      </c>
      <c r="D2" s="8">
        <v>0.15</v>
      </c>
      <c r="F2" s="9">
        <v>0.228</v>
      </c>
      <c r="G2" s="10">
        <v>1</v>
      </c>
      <c r="I2" s="9">
        <v>0.234</v>
      </c>
      <c r="J2" s="10" t="s">
        <v>599</v>
      </c>
      <c r="L2" s="10" t="s">
        <v>600</v>
      </c>
      <c r="M2" s="9">
        <v>0.0156</v>
      </c>
      <c r="O2" s="9">
        <v>0.0059</v>
      </c>
      <c r="P2" s="11">
        <v>0.15</v>
      </c>
      <c r="Q2" s="9">
        <v>1.4961</v>
      </c>
      <c r="R2" s="11">
        <v>38</v>
      </c>
      <c r="S2" s="12">
        <v>1</v>
      </c>
      <c r="T2" t="s">
        <v>606</v>
      </c>
      <c r="V2" t="str">
        <f>IF(W2="","",W2&amp;" &lt;&lt;&lt;&gt;&gt;&gt; "&amp;X2)</f>
        <v>Abampere &lt;&lt;&lt;&gt;&gt;&gt; Ampere</v>
      </c>
      <c r="W2" t="s">
        <v>607</v>
      </c>
      <c r="X2" t="s">
        <v>608</v>
      </c>
      <c r="Y2">
        <v>10</v>
      </c>
    </row>
    <row r="3" spans="1:25" ht="15">
      <c r="A3"/>
      <c r="B3" s="7">
        <v>0.0063</v>
      </c>
      <c r="C3" s="2">
        <v>96</v>
      </c>
      <c r="D3" s="8">
        <v>0.16</v>
      </c>
      <c r="F3" s="9">
        <v>0.221</v>
      </c>
      <c r="G3" s="10">
        <v>2</v>
      </c>
      <c r="I3" s="9">
        <v>0.23800000000000002</v>
      </c>
      <c r="J3" s="10" t="s">
        <v>30</v>
      </c>
      <c r="L3" s="10" t="s">
        <v>601</v>
      </c>
      <c r="M3" s="9">
        <v>0.0312</v>
      </c>
      <c r="O3" s="9">
        <v>0.0063</v>
      </c>
      <c r="P3" s="11">
        <v>0.16</v>
      </c>
      <c r="Q3" s="9">
        <v>1.4764</v>
      </c>
      <c r="R3" s="11">
        <v>37.5</v>
      </c>
      <c r="S3" s="13">
        <f>INDEX(A2:A421,S2)</f>
        <v>0</v>
      </c>
      <c r="T3" t="s">
        <v>21</v>
      </c>
      <c r="V3" t="str">
        <f aca="true" t="shared" si="0" ref="V3:V66">IF(W3="","",W3&amp;" &lt;&lt;&lt;&gt;&gt;&gt; "&amp;X3)</f>
        <v>Abampere &lt;&lt;&lt;&gt;&gt;&gt; Faradays/sec (chem)</v>
      </c>
      <c r="W3" t="s">
        <v>607</v>
      </c>
      <c r="X3" t="s">
        <v>609</v>
      </c>
      <c r="Y3">
        <v>0.000103638</v>
      </c>
    </row>
    <row r="4" spans="1:25" ht="15">
      <c r="A4"/>
      <c r="B4" s="7">
        <v>0.0067</v>
      </c>
      <c r="C4" s="2">
        <v>95</v>
      </c>
      <c r="D4" s="8">
        <v>0.17</v>
      </c>
      <c r="F4" s="9">
        <v>0.213</v>
      </c>
      <c r="G4" s="10">
        <v>3</v>
      </c>
      <c r="I4" s="9">
        <v>0.242</v>
      </c>
      <c r="J4" s="10" t="s">
        <v>32</v>
      </c>
      <c r="L4" s="10" t="s">
        <v>37</v>
      </c>
      <c r="M4" s="9">
        <v>0.046900000000000004</v>
      </c>
      <c r="O4" s="9">
        <v>0.0067</v>
      </c>
      <c r="P4" s="11">
        <v>0.17</v>
      </c>
      <c r="Q4" s="9">
        <v>1.4567</v>
      </c>
      <c r="R4" s="11">
        <v>37</v>
      </c>
      <c r="S4" s="13">
        <f>INDEX(C2:C421,S2)</f>
        <v>97</v>
      </c>
      <c r="T4" t="s">
        <v>610</v>
      </c>
      <c r="V4" t="str">
        <f t="shared" si="0"/>
        <v>Abampere &lt;&lt;&lt;&gt;&gt;&gt; Statamperes</v>
      </c>
      <c r="W4" t="s">
        <v>607</v>
      </c>
      <c r="X4" t="s">
        <v>611</v>
      </c>
      <c r="Y4">
        <v>29979300000</v>
      </c>
    </row>
    <row r="5" spans="1:25" ht="15">
      <c r="A5"/>
      <c r="B5" s="7">
        <v>0.0071</v>
      </c>
      <c r="C5" s="2">
        <v>94</v>
      </c>
      <c r="D5" s="8">
        <v>0.18</v>
      </c>
      <c r="F5" s="9">
        <v>0.209</v>
      </c>
      <c r="G5" s="10">
        <v>4</v>
      </c>
      <c r="I5" s="9">
        <v>0.246</v>
      </c>
      <c r="J5" s="10" t="s">
        <v>34</v>
      </c>
      <c r="L5" s="10" t="s">
        <v>57</v>
      </c>
      <c r="M5" s="9">
        <v>0.0625</v>
      </c>
      <c r="O5" s="9">
        <v>0.0071</v>
      </c>
      <c r="P5" s="11">
        <v>0.18</v>
      </c>
      <c r="Q5" s="9">
        <v>1.437</v>
      </c>
      <c r="R5" s="11">
        <v>36.5</v>
      </c>
      <c r="S5" s="13">
        <f>INDEX(D2:D421,S2)</f>
        <v>0.15</v>
      </c>
      <c r="T5" t="s">
        <v>612</v>
      </c>
      <c r="V5" t="str">
        <f t="shared" si="0"/>
        <v>Abcoulomb &lt;&lt;&lt;&gt;&gt;&gt; Ampere - hours</v>
      </c>
      <c r="W5" t="s">
        <v>613</v>
      </c>
      <c r="X5" t="s">
        <v>614</v>
      </c>
      <c r="Y5">
        <v>0.00278</v>
      </c>
    </row>
    <row r="6" spans="1:25" ht="15">
      <c r="A6"/>
      <c r="B6" s="7">
        <v>0.0075</v>
      </c>
      <c r="C6" s="2">
        <v>93</v>
      </c>
      <c r="D6" s="8">
        <v>0.19</v>
      </c>
      <c r="F6" s="9">
        <v>0.20550000000000002</v>
      </c>
      <c r="G6" s="10">
        <v>5</v>
      </c>
      <c r="I6" s="9">
        <v>0.25</v>
      </c>
      <c r="J6" s="10" t="s">
        <v>40</v>
      </c>
      <c r="L6" s="10" t="s">
        <v>81</v>
      </c>
      <c r="M6" s="9">
        <v>0.0781</v>
      </c>
      <c r="O6" s="9">
        <v>0.0075</v>
      </c>
      <c r="P6" s="11">
        <v>0.19</v>
      </c>
      <c r="Q6" s="9">
        <v>1.4173</v>
      </c>
      <c r="R6" s="11">
        <v>36</v>
      </c>
      <c r="V6" t="str">
        <f t="shared" si="0"/>
        <v>Abcoulomb &lt;&lt;&lt;&gt;&gt;&gt; Coulomb </v>
      </c>
      <c r="W6" t="s">
        <v>613</v>
      </c>
      <c r="X6" t="s">
        <v>615</v>
      </c>
      <c r="Y6">
        <v>10</v>
      </c>
    </row>
    <row r="7" spans="1:25" ht="15">
      <c r="A7"/>
      <c r="B7" s="7">
        <v>0.0079</v>
      </c>
      <c r="C7" s="2">
        <v>92</v>
      </c>
      <c r="D7" s="8">
        <v>0.2</v>
      </c>
      <c r="F7" s="9">
        <v>0.20400000000000001</v>
      </c>
      <c r="G7" s="10">
        <v>6</v>
      </c>
      <c r="I7" s="9">
        <v>0.257</v>
      </c>
      <c r="J7" s="10" t="s">
        <v>44</v>
      </c>
      <c r="L7" s="10" t="s">
        <v>105</v>
      </c>
      <c r="M7" s="9">
        <v>0.09380000000000001</v>
      </c>
      <c r="O7" s="9">
        <v>0.0079</v>
      </c>
      <c r="P7" s="11">
        <v>0.2</v>
      </c>
      <c r="Q7" s="9">
        <v>1.3976</v>
      </c>
      <c r="R7" s="11">
        <v>35.5</v>
      </c>
      <c r="S7" s="3" t="s">
        <v>616</v>
      </c>
      <c r="T7" s="3"/>
      <c r="V7" t="str">
        <f t="shared" si="0"/>
        <v>Abcoulomb &lt;&lt;&lt;&gt;&gt;&gt; Electronic charges</v>
      </c>
      <c r="W7" t="s">
        <v>613</v>
      </c>
      <c r="X7" t="s">
        <v>617</v>
      </c>
      <c r="Y7">
        <v>6.24196E+19</v>
      </c>
    </row>
    <row r="8" spans="1:25" ht="15">
      <c r="A8"/>
      <c r="B8" s="7">
        <v>0.0083</v>
      </c>
      <c r="C8" s="2">
        <v>91</v>
      </c>
      <c r="D8" s="8">
        <v>0.21</v>
      </c>
      <c r="F8" s="9">
        <v>0.201</v>
      </c>
      <c r="G8" s="10">
        <v>7</v>
      </c>
      <c r="I8" s="9">
        <v>0.261</v>
      </c>
      <c r="J8" s="10" t="s">
        <v>47</v>
      </c>
      <c r="L8" s="10" t="s">
        <v>585</v>
      </c>
      <c r="M8" s="9">
        <v>0.1094</v>
      </c>
      <c r="O8" s="9">
        <v>0.0083</v>
      </c>
      <c r="P8" s="11">
        <v>0.21</v>
      </c>
      <c r="Q8" s="9">
        <v>1.378</v>
      </c>
      <c r="R8" s="11">
        <v>35</v>
      </c>
      <c r="S8" s="14">
        <v>1</v>
      </c>
      <c r="T8" t="s">
        <v>606</v>
      </c>
      <c r="V8" t="str">
        <f t="shared" si="0"/>
        <v>Abcoulomb &lt;&lt;&lt;&gt;&gt;&gt; Faradays (chem)</v>
      </c>
      <c r="W8" t="s">
        <v>613</v>
      </c>
      <c r="X8" t="s">
        <v>618</v>
      </c>
      <c r="Y8">
        <v>0.000103638</v>
      </c>
    </row>
    <row r="9" spans="1:25" ht="15">
      <c r="A9"/>
      <c r="B9" s="7">
        <v>0.0087</v>
      </c>
      <c r="C9" s="2">
        <v>90</v>
      </c>
      <c r="D9" s="8">
        <v>0.22</v>
      </c>
      <c r="F9" s="9">
        <v>0.199</v>
      </c>
      <c r="G9" s="10">
        <v>8</v>
      </c>
      <c r="I9" s="9">
        <v>0.266</v>
      </c>
      <c r="J9" s="10" t="s">
        <v>54</v>
      </c>
      <c r="L9" s="10" t="s">
        <v>27</v>
      </c>
      <c r="M9" s="9">
        <v>0.125</v>
      </c>
      <c r="O9" s="9">
        <v>0.0087</v>
      </c>
      <c r="P9" s="15">
        <v>0.22</v>
      </c>
      <c r="Q9" s="9">
        <v>1.3583</v>
      </c>
      <c r="R9" s="11">
        <v>34.5</v>
      </c>
      <c r="S9" s="16">
        <f>INDEX(M2:M97,S8)</f>
        <v>0.0156</v>
      </c>
      <c r="T9" t="s">
        <v>20</v>
      </c>
      <c r="V9" t="str">
        <f t="shared" si="0"/>
        <v>Abcoulomb &lt;&lt;&lt;&gt;&gt;&gt; Statcoulombs</v>
      </c>
      <c r="W9" t="s">
        <v>613</v>
      </c>
      <c r="X9" t="s">
        <v>619</v>
      </c>
      <c r="Y9">
        <v>29979300000</v>
      </c>
    </row>
    <row r="10" spans="1:25" ht="15">
      <c r="A10"/>
      <c r="B10" s="7">
        <v>0.0091</v>
      </c>
      <c r="C10" s="2">
        <v>89</v>
      </c>
      <c r="D10" s="8">
        <v>0.23</v>
      </c>
      <c r="F10" s="9">
        <v>0.196</v>
      </c>
      <c r="G10" s="10">
        <v>9</v>
      </c>
      <c r="I10" s="9">
        <v>0.272</v>
      </c>
      <c r="J10" s="10" t="s">
        <v>60</v>
      </c>
      <c r="L10" s="10" t="s">
        <v>42</v>
      </c>
      <c r="M10" s="9">
        <v>0.1406</v>
      </c>
      <c r="O10" s="9">
        <v>0.0091</v>
      </c>
      <c r="P10" s="11">
        <v>0.23</v>
      </c>
      <c r="Q10" s="9">
        <v>1.3386</v>
      </c>
      <c r="R10" s="11">
        <v>34</v>
      </c>
      <c r="V10" t="str">
        <f t="shared" si="0"/>
        <v>Abfarads &lt;&lt;&lt;&gt;&gt;&gt; Farads</v>
      </c>
      <c r="W10" t="s">
        <v>620</v>
      </c>
      <c r="X10" t="s">
        <v>621</v>
      </c>
      <c r="Y10">
        <v>1E-09</v>
      </c>
    </row>
    <row r="11" spans="1:25" ht="15">
      <c r="A11"/>
      <c r="B11" s="7">
        <v>0.0094</v>
      </c>
      <c r="C11" s="2"/>
      <c r="D11" s="8">
        <v>0.24</v>
      </c>
      <c r="F11" s="9">
        <v>0.1935</v>
      </c>
      <c r="G11" s="10">
        <v>10</v>
      </c>
      <c r="I11" s="9">
        <v>0.277</v>
      </c>
      <c r="J11" s="10" t="s">
        <v>63</v>
      </c>
      <c r="L11" s="10" t="s">
        <v>59</v>
      </c>
      <c r="M11" s="9">
        <v>0.1562</v>
      </c>
      <c r="O11" s="9">
        <v>0.0094</v>
      </c>
      <c r="P11" s="11">
        <v>0.24</v>
      </c>
      <c r="Q11" s="9">
        <v>1.3189</v>
      </c>
      <c r="R11" s="11">
        <v>33.5</v>
      </c>
      <c r="S11" s="3" t="s">
        <v>622</v>
      </c>
      <c r="T11" s="3"/>
      <c r="V11" t="str">
        <f t="shared" si="0"/>
        <v>Abfarads &lt;&lt;&lt;&gt;&gt;&gt; Microfarads</v>
      </c>
      <c r="W11" t="s">
        <v>620</v>
      </c>
      <c r="X11" t="s">
        <v>623</v>
      </c>
      <c r="Y11">
        <v>1E-15</v>
      </c>
    </row>
    <row r="12" spans="1:25" ht="15">
      <c r="A12"/>
      <c r="B12" s="7">
        <v>0.0095</v>
      </c>
      <c r="C12" s="2">
        <v>88</v>
      </c>
      <c r="D12" s="8"/>
      <c r="F12" s="9">
        <v>0.191</v>
      </c>
      <c r="G12" s="10">
        <v>11</v>
      </c>
      <c r="I12" s="9">
        <v>0.281</v>
      </c>
      <c r="J12" s="10" t="s">
        <v>66</v>
      </c>
      <c r="L12" s="10" t="s">
        <v>77</v>
      </c>
      <c r="M12" s="9">
        <v>0.1719</v>
      </c>
      <c r="O12" s="9">
        <v>0.0098</v>
      </c>
      <c r="P12" s="11">
        <v>0.25</v>
      </c>
      <c r="Q12" s="9">
        <v>1.2992</v>
      </c>
      <c r="R12" s="11">
        <v>33</v>
      </c>
      <c r="S12" s="14">
        <v>1</v>
      </c>
      <c r="T12" t="s">
        <v>606</v>
      </c>
      <c r="V12" t="str">
        <f t="shared" si="0"/>
        <v>Abfarads &lt;&lt;&lt;&gt;&gt;&gt; Statfarads</v>
      </c>
      <c r="W12" t="s">
        <v>620</v>
      </c>
      <c r="X12" t="s">
        <v>624</v>
      </c>
      <c r="Y12">
        <v>8.98758E+20</v>
      </c>
    </row>
    <row r="13" spans="1:25" ht="15">
      <c r="A13"/>
      <c r="B13" s="7">
        <v>0.0098</v>
      </c>
      <c r="C13" s="2"/>
      <c r="D13" s="8">
        <v>0.25</v>
      </c>
      <c r="F13" s="9">
        <v>0.189</v>
      </c>
      <c r="G13" s="10">
        <v>12</v>
      </c>
      <c r="I13" s="9">
        <v>0.29</v>
      </c>
      <c r="J13" s="10" t="s">
        <v>74</v>
      </c>
      <c r="L13" s="10" t="s">
        <v>94</v>
      </c>
      <c r="M13" s="9">
        <v>0.1875</v>
      </c>
      <c r="O13" s="9">
        <v>0.0102</v>
      </c>
      <c r="P13" s="11">
        <v>0.26</v>
      </c>
      <c r="Q13" s="9">
        <v>1.2795</v>
      </c>
      <c r="R13" s="11">
        <v>32.5</v>
      </c>
      <c r="S13" s="16">
        <f>INDEX(I2:I27,S12)</f>
        <v>0.234</v>
      </c>
      <c r="T13" t="s">
        <v>20</v>
      </c>
      <c r="V13" t="str">
        <f t="shared" si="0"/>
        <v>Abhenries &lt;&lt;&lt;&gt;&gt;&gt; Henries</v>
      </c>
      <c r="W13" t="s">
        <v>625</v>
      </c>
      <c r="X13" t="s">
        <v>626</v>
      </c>
      <c r="Y13">
        <v>1E-09</v>
      </c>
    </row>
    <row r="14" spans="1:25" ht="15">
      <c r="A14"/>
      <c r="B14" s="7">
        <v>0.01</v>
      </c>
      <c r="C14" s="2">
        <v>87</v>
      </c>
      <c r="D14" s="8"/>
      <c r="F14" s="9">
        <v>0.185</v>
      </c>
      <c r="G14" s="10">
        <v>13</v>
      </c>
      <c r="I14" s="9">
        <v>0.295</v>
      </c>
      <c r="J14" s="10" t="s">
        <v>78</v>
      </c>
      <c r="L14" s="10" t="s">
        <v>570</v>
      </c>
      <c r="M14" s="9">
        <v>0.2031</v>
      </c>
      <c r="O14" s="9">
        <v>0.0106</v>
      </c>
      <c r="P14" s="11">
        <v>0.27</v>
      </c>
      <c r="Q14" s="9">
        <v>1.2598</v>
      </c>
      <c r="R14" s="11">
        <v>32</v>
      </c>
      <c r="V14" t="str">
        <f t="shared" si="0"/>
        <v>Acre-Feet &lt;&lt;&lt;&gt;&gt;&gt; Cubic Feet </v>
      </c>
      <c r="W14" t="s">
        <v>632</v>
      </c>
      <c r="X14" t="s">
        <v>633</v>
      </c>
      <c r="Y14">
        <v>43560</v>
      </c>
    </row>
    <row r="15" spans="1:25" ht="15">
      <c r="A15"/>
      <c r="B15" s="7">
        <v>0.0102</v>
      </c>
      <c r="C15" s="2"/>
      <c r="D15" s="8">
        <v>0.26</v>
      </c>
      <c r="F15" s="9">
        <v>0.182</v>
      </c>
      <c r="G15" s="10">
        <v>14</v>
      </c>
      <c r="I15" s="9">
        <v>0.302</v>
      </c>
      <c r="J15" s="10" t="s">
        <v>86</v>
      </c>
      <c r="L15" s="10" t="s">
        <v>586</v>
      </c>
      <c r="M15" s="9">
        <v>0.2188</v>
      </c>
      <c r="O15" s="9">
        <v>0.011</v>
      </c>
      <c r="P15" s="11">
        <v>0.28</v>
      </c>
      <c r="Q15" s="9">
        <v>1.2402</v>
      </c>
      <c r="R15" s="11">
        <v>31.5</v>
      </c>
      <c r="S15" s="3" t="s">
        <v>628</v>
      </c>
      <c r="T15" s="3"/>
      <c r="V15" t="str">
        <f t="shared" si="0"/>
        <v>Acres &lt;&lt;&lt;&gt;&gt;&gt; Hectare or Square hectometer </v>
      </c>
      <c r="W15" t="s">
        <v>635</v>
      </c>
      <c r="X15" t="s">
        <v>627</v>
      </c>
      <c r="Y15">
        <v>0.4046856</v>
      </c>
    </row>
    <row r="16" spans="1:25" ht="15">
      <c r="A16"/>
      <c r="B16" s="7">
        <v>0.0105</v>
      </c>
      <c r="C16" s="2">
        <v>86</v>
      </c>
      <c r="D16" s="8"/>
      <c r="F16" s="9">
        <v>0.18</v>
      </c>
      <c r="G16" s="10">
        <v>15</v>
      </c>
      <c r="I16" s="9">
        <v>0.316</v>
      </c>
      <c r="J16" s="10" t="s">
        <v>96</v>
      </c>
      <c r="L16" s="10" t="s">
        <v>24</v>
      </c>
      <c r="M16" s="9">
        <v>0.2344</v>
      </c>
      <c r="O16" s="9">
        <v>0.0114</v>
      </c>
      <c r="P16" s="11">
        <v>0.29</v>
      </c>
      <c r="Q16" s="9">
        <v>1.2205</v>
      </c>
      <c r="R16" s="11">
        <v>31</v>
      </c>
      <c r="S16" s="14">
        <v>1</v>
      </c>
      <c r="T16" t="s">
        <v>606</v>
      </c>
      <c r="V16" t="str">
        <f t="shared" si="0"/>
        <v>Acres &lt;&lt;&lt;&gt;&gt;&gt; Square Chain (Gunter's) </v>
      </c>
      <c r="W16" t="s">
        <v>635</v>
      </c>
      <c r="X16" t="s">
        <v>629</v>
      </c>
      <c r="Y16">
        <v>10</v>
      </c>
    </row>
    <row r="17" spans="1:25" ht="15">
      <c r="A17"/>
      <c r="B17" s="7">
        <v>0.0106</v>
      </c>
      <c r="C17" s="2"/>
      <c r="D17" s="8">
        <v>0.27</v>
      </c>
      <c r="F17" s="9">
        <v>0.177</v>
      </c>
      <c r="G17" s="10">
        <v>16</v>
      </c>
      <c r="I17" s="9">
        <v>0.323</v>
      </c>
      <c r="J17" s="10" t="s">
        <v>101</v>
      </c>
      <c r="L17" s="10" t="s">
        <v>39</v>
      </c>
      <c r="M17" s="9">
        <v>0.25</v>
      </c>
      <c r="O17" s="9">
        <v>0.0118</v>
      </c>
      <c r="P17" s="11">
        <v>0.3</v>
      </c>
      <c r="Q17" s="9">
        <v>1.2008</v>
      </c>
      <c r="R17" s="11">
        <v>30.5</v>
      </c>
      <c r="S17" s="16">
        <f>INDEX(F2:F98,S16)</f>
        <v>0.228</v>
      </c>
      <c r="T17" t="s">
        <v>20</v>
      </c>
      <c r="V17" t="str">
        <f t="shared" si="0"/>
        <v>Acres &lt;&lt;&lt;&gt;&gt;&gt; Square Feet </v>
      </c>
      <c r="W17" t="s">
        <v>635</v>
      </c>
      <c r="X17" t="s">
        <v>636</v>
      </c>
      <c r="Y17">
        <v>43560</v>
      </c>
    </row>
    <row r="18" spans="1:25" ht="15">
      <c r="A18"/>
      <c r="B18" s="7">
        <v>0.011</v>
      </c>
      <c r="C18" s="2">
        <v>85</v>
      </c>
      <c r="D18" s="8">
        <v>0.28</v>
      </c>
      <c r="F18" s="9">
        <v>0.17300000000000001</v>
      </c>
      <c r="G18" s="10">
        <v>17</v>
      </c>
      <c r="I18" s="9">
        <v>0.332</v>
      </c>
      <c r="J18" s="10" t="s">
        <v>568</v>
      </c>
      <c r="L18" s="10" t="s">
        <v>50</v>
      </c>
      <c r="M18" s="9">
        <v>0.2656</v>
      </c>
      <c r="O18" s="9">
        <v>0.0126</v>
      </c>
      <c r="P18" s="11">
        <v>0.32</v>
      </c>
      <c r="Q18" s="9">
        <v>1.1811</v>
      </c>
      <c r="R18" s="11">
        <v>30</v>
      </c>
      <c r="V18" t="str">
        <f t="shared" si="0"/>
        <v>Acres &lt;&lt;&lt;&gt;&gt;&gt; Square Feet (US Survey)</v>
      </c>
      <c r="W18" t="s">
        <v>635</v>
      </c>
      <c r="X18" t="s">
        <v>522</v>
      </c>
      <c r="Y18">
        <v>43559.826</v>
      </c>
    </row>
    <row r="19" spans="1:25" ht="15">
      <c r="A19"/>
      <c r="B19" s="7">
        <v>0.0114</v>
      </c>
      <c r="C19" s="2"/>
      <c r="D19" s="8">
        <v>0.29</v>
      </c>
      <c r="F19" s="9">
        <v>0.1695</v>
      </c>
      <c r="G19" s="10">
        <v>18</v>
      </c>
      <c r="I19" s="9">
        <v>0.339</v>
      </c>
      <c r="J19" s="10" t="s">
        <v>574</v>
      </c>
      <c r="L19" s="10" t="s">
        <v>68</v>
      </c>
      <c r="M19" s="9">
        <v>0.2812</v>
      </c>
      <c r="O19" s="9">
        <v>0.0134</v>
      </c>
      <c r="P19" s="11">
        <v>0.34</v>
      </c>
      <c r="Q19" s="9">
        <v>1.1614</v>
      </c>
      <c r="R19" s="11">
        <v>29.5</v>
      </c>
      <c r="S19" s="3" t="s">
        <v>634</v>
      </c>
      <c r="T19" s="3"/>
      <c r="V19" t="str">
        <f t="shared" si="0"/>
        <v>Acres &lt;&lt;&lt;&gt;&gt;&gt; Square Kilometers</v>
      </c>
      <c r="W19" t="s">
        <v>635</v>
      </c>
      <c r="X19" t="s">
        <v>523</v>
      </c>
      <c r="Y19">
        <v>0.00404686</v>
      </c>
    </row>
    <row r="20" spans="1:25" ht="15">
      <c r="A20"/>
      <c r="B20" s="7">
        <v>0.0115</v>
      </c>
      <c r="C20" s="2">
        <v>84</v>
      </c>
      <c r="D20" s="8"/>
      <c r="F20" s="9">
        <v>0.166</v>
      </c>
      <c r="G20" s="10">
        <v>19</v>
      </c>
      <c r="I20" s="9">
        <v>0.34800000000000003</v>
      </c>
      <c r="J20" s="10" t="s">
        <v>581</v>
      </c>
      <c r="L20" s="10" t="s">
        <v>82</v>
      </c>
      <c r="M20" s="9">
        <v>0.2969</v>
      </c>
      <c r="O20" s="9">
        <v>0.0138</v>
      </c>
      <c r="P20" s="11">
        <v>0.35</v>
      </c>
      <c r="Q20" s="9">
        <v>1.1417</v>
      </c>
      <c r="R20" s="11">
        <v>29</v>
      </c>
      <c r="S20" s="14">
        <v>1</v>
      </c>
      <c r="T20" t="s">
        <v>606</v>
      </c>
      <c r="V20" t="str">
        <f t="shared" si="0"/>
        <v>Acres &lt;&lt;&lt;&gt;&gt;&gt; Square Links (Gunter's) </v>
      </c>
      <c r="W20" t="s">
        <v>635</v>
      </c>
      <c r="X20" t="s">
        <v>630</v>
      </c>
      <c r="Y20">
        <v>100000</v>
      </c>
    </row>
    <row r="21" spans="1:25" ht="15">
      <c r="A21"/>
      <c r="B21" s="7">
        <v>0.0118</v>
      </c>
      <c r="C21" s="2"/>
      <c r="D21" s="8">
        <v>0.3</v>
      </c>
      <c r="F21" s="9">
        <v>0.161</v>
      </c>
      <c r="G21" s="10">
        <v>20</v>
      </c>
      <c r="I21" s="9">
        <v>0.358</v>
      </c>
      <c r="J21" s="10" t="s">
        <v>587</v>
      </c>
      <c r="L21" s="10" t="s">
        <v>92</v>
      </c>
      <c r="M21" s="9">
        <v>0.3125</v>
      </c>
      <c r="O21" s="9">
        <v>0.0142</v>
      </c>
      <c r="P21" s="11">
        <v>0.36</v>
      </c>
      <c r="Q21" s="9">
        <v>1.122</v>
      </c>
      <c r="R21" s="11">
        <v>28.5</v>
      </c>
      <c r="S21" s="16">
        <f>INDEX(O2:O215,S20)</f>
        <v>0.0059</v>
      </c>
      <c r="T21" t="s">
        <v>20</v>
      </c>
      <c r="V21" t="str">
        <f t="shared" si="0"/>
        <v>Acres &lt;&lt;&lt;&gt;&gt;&gt; Square Rods </v>
      </c>
      <c r="W21" t="s">
        <v>635</v>
      </c>
      <c r="X21" t="s">
        <v>631</v>
      </c>
      <c r="Y21">
        <v>160</v>
      </c>
    </row>
    <row r="22" spans="1:25" ht="15">
      <c r="A22"/>
      <c r="B22" s="7">
        <v>0.012</v>
      </c>
      <c r="C22" s="2">
        <v>83</v>
      </c>
      <c r="D22" s="8"/>
      <c r="F22" s="9">
        <v>0.159</v>
      </c>
      <c r="G22" s="10">
        <v>21</v>
      </c>
      <c r="I22" s="9">
        <v>0.368</v>
      </c>
      <c r="J22" s="10" t="s">
        <v>596</v>
      </c>
      <c r="L22" s="10" t="s">
        <v>106</v>
      </c>
      <c r="M22" s="9">
        <v>0.3281</v>
      </c>
      <c r="O22" s="9">
        <v>0.015</v>
      </c>
      <c r="P22" s="11">
        <v>0.38</v>
      </c>
      <c r="Q22" s="9">
        <v>1.1024</v>
      </c>
      <c r="R22" s="11">
        <v>28</v>
      </c>
      <c r="V22" t="str">
        <f t="shared" si="0"/>
        <v>Acres  &lt;&lt;&lt;&gt;&gt;&gt; Square Meters </v>
      </c>
      <c r="W22" t="s">
        <v>637</v>
      </c>
      <c r="X22" t="s">
        <v>638</v>
      </c>
      <c r="Y22">
        <v>4046.856421</v>
      </c>
    </row>
    <row r="23" spans="1:25" ht="15">
      <c r="A23"/>
      <c r="B23" s="7">
        <v>0.0125</v>
      </c>
      <c r="C23" s="2">
        <v>82</v>
      </c>
      <c r="D23" s="8"/>
      <c r="F23" s="9">
        <v>0.157</v>
      </c>
      <c r="G23" s="10">
        <v>22</v>
      </c>
      <c r="I23" s="9">
        <v>0.377</v>
      </c>
      <c r="J23" s="10" t="s">
        <v>28</v>
      </c>
      <c r="L23" s="10" t="s">
        <v>577</v>
      </c>
      <c r="M23" s="9">
        <v>0.3438</v>
      </c>
      <c r="O23" s="9">
        <v>0.0157</v>
      </c>
      <c r="P23" s="11">
        <v>0.4</v>
      </c>
      <c r="Q23" s="9">
        <v>1.0827</v>
      </c>
      <c r="R23" s="11">
        <v>27.5</v>
      </c>
      <c r="V23" t="str">
        <f t="shared" si="0"/>
        <v>Acres  &lt;&lt;&lt;&gt;&gt;&gt; Square Miles </v>
      </c>
      <c r="W23" t="s">
        <v>637</v>
      </c>
      <c r="X23" t="s">
        <v>639</v>
      </c>
      <c r="Y23">
        <v>0.001562</v>
      </c>
    </row>
    <row r="24" spans="1:25" ht="15">
      <c r="A24"/>
      <c r="B24" s="7">
        <v>0.0126</v>
      </c>
      <c r="C24" s="2"/>
      <c r="D24" s="8">
        <v>0.32</v>
      </c>
      <c r="F24" s="9">
        <v>0.154</v>
      </c>
      <c r="G24" s="10">
        <v>23</v>
      </c>
      <c r="I24" s="9">
        <v>0.386</v>
      </c>
      <c r="J24" s="10" t="s">
        <v>35</v>
      </c>
      <c r="L24" s="10" t="s">
        <v>591</v>
      </c>
      <c r="M24" s="9">
        <v>0.3594</v>
      </c>
      <c r="O24" s="9">
        <v>0.0165</v>
      </c>
      <c r="P24" s="11">
        <v>0.42</v>
      </c>
      <c r="Q24" s="9">
        <v>1.063</v>
      </c>
      <c r="R24" s="11">
        <v>27</v>
      </c>
      <c r="S24" s="3" t="s">
        <v>643</v>
      </c>
      <c r="T24" s="3"/>
      <c r="V24" t="str">
        <f t="shared" si="0"/>
        <v>Acres  &lt;&lt;&lt;&gt;&gt;&gt; Square Yards </v>
      </c>
      <c r="W24" t="s">
        <v>637</v>
      </c>
      <c r="X24" t="s">
        <v>640</v>
      </c>
      <c r="Y24">
        <v>4840</v>
      </c>
    </row>
    <row r="25" spans="1:25" ht="15">
      <c r="A25"/>
      <c r="B25" s="7">
        <v>0.013</v>
      </c>
      <c r="C25" s="2">
        <v>81</v>
      </c>
      <c r="D25" s="8"/>
      <c r="F25" s="9">
        <v>0.152</v>
      </c>
      <c r="G25" s="10">
        <v>24</v>
      </c>
      <c r="I25" s="9">
        <v>0.397</v>
      </c>
      <c r="J25" s="10" t="s">
        <v>18</v>
      </c>
      <c r="L25" s="10" t="s">
        <v>25</v>
      </c>
      <c r="M25" s="9">
        <v>0.375</v>
      </c>
      <c r="O25" s="9">
        <v>0.0173</v>
      </c>
      <c r="P25" s="11">
        <v>0.44</v>
      </c>
      <c r="Q25" s="9">
        <v>1.0433</v>
      </c>
      <c r="R25" s="11">
        <v>26.5</v>
      </c>
      <c r="S25">
        <v>1</v>
      </c>
      <c r="T25" t="s">
        <v>606</v>
      </c>
      <c r="V25" t="str">
        <f t="shared" si="0"/>
        <v>Ampere-hours  &lt;&lt;&lt;&gt;&gt;&gt; Coulombs </v>
      </c>
      <c r="W25" t="s">
        <v>641</v>
      </c>
      <c r="X25" t="s">
        <v>642</v>
      </c>
      <c r="Y25">
        <v>3600</v>
      </c>
    </row>
    <row r="26" spans="1:25" ht="15">
      <c r="A26"/>
      <c r="B26" s="7">
        <v>0.0134</v>
      </c>
      <c r="C26" s="2"/>
      <c r="D26" s="8">
        <v>0.34</v>
      </c>
      <c r="F26" s="9">
        <v>0.1495</v>
      </c>
      <c r="G26" s="10">
        <v>25</v>
      </c>
      <c r="I26" s="9">
        <v>0.404</v>
      </c>
      <c r="J26" s="10" t="s">
        <v>14</v>
      </c>
      <c r="L26" s="10" t="s">
        <v>38</v>
      </c>
      <c r="M26" s="9">
        <v>0.3906</v>
      </c>
      <c r="O26" s="9">
        <v>0.0177</v>
      </c>
      <c r="P26" s="11">
        <v>0.45</v>
      </c>
      <c r="Q26" s="9">
        <v>1.0236</v>
      </c>
      <c r="R26" s="11">
        <v>26</v>
      </c>
      <c r="S26" s="13" t="str">
        <f>INDEX(W2:W896,S25)</f>
        <v>Abampere</v>
      </c>
      <c r="T26" t="s">
        <v>12</v>
      </c>
      <c r="V26" t="str">
        <f t="shared" si="0"/>
        <v>Ampere-hours  &lt;&lt;&lt;&gt;&gt;&gt; Faradays </v>
      </c>
      <c r="W26" t="s">
        <v>641</v>
      </c>
      <c r="X26" t="s">
        <v>644</v>
      </c>
      <c r="Y26">
        <v>0.03731</v>
      </c>
    </row>
    <row r="27" spans="1:25" ht="15">
      <c r="A27"/>
      <c r="B27" s="7">
        <v>0.0135</v>
      </c>
      <c r="C27" s="2">
        <v>80</v>
      </c>
      <c r="D27" s="8"/>
      <c r="F27" s="9">
        <v>0.147</v>
      </c>
      <c r="G27" s="10">
        <v>26</v>
      </c>
      <c r="I27" s="9">
        <v>0.41300000000000003</v>
      </c>
      <c r="J27" s="10" t="s">
        <v>15</v>
      </c>
      <c r="L27" s="10" t="s">
        <v>45</v>
      </c>
      <c r="M27" s="9">
        <v>0.4062</v>
      </c>
      <c r="O27" s="9">
        <v>0.0181</v>
      </c>
      <c r="P27" s="11">
        <v>0.46</v>
      </c>
      <c r="Q27" s="9">
        <v>1.0039</v>
      </c>
      <c r="R27" s="11">
        <v>25.5</v>
      </c>
      <c r="S27" s="13" t="str">
        <f>INDEX(X2:X896,S25)</f>
        <v>Ampere</v>
      </c>
      <c r="T27" t="s">
        <v>13</v>
      </c>
      <c r="V27" t="str">
        <f t="shared" si="0"/>
        <v>Ampere-turns  &lt;&lt;&lt;&gt;&gt;&gt; Gilberts </v>
      </c>
      <c r="W27" t="s">
        <v>645</v>
      </c>
      <c r="X27" t="s">
        <v>646</v>
      </c>
      <c r="Y27">
        <v>1.257</v>
      </c>
    </row>
    <row r="28" spans="1:25" ht="15">
      <c r="A28"/>
      <c r="B28" s="7">
        <v>0.0138</v>
      </c>
      <c r="C28" s="2"/>
      <c r="D28" s="8">
        <v>0.35</v>
      </c>
      <c r="F28" s="9">
        <v>0.14400000000000002</v>
      </c>
      <c r="G28" s="10">
        <v>27</v>
      </c>
      <c r="L28" s="10" t="s">
        <v>49</v>
      </c>
      <c r="M28" s="9">
        <v>0.4219</v>
      </c>
      <c r="O28" s="9">
        <v>0.0189</v>
      </c>
      <c r="P28" s="11">
        <v>0.48</v>
      </c>
      <c r="Q28" s="9">
        <v>0.9843</v>
      </c>
      <c r="R28" s="11">
        <v>25</v>
      </c>
      <c r="S28">
        <f>INDEX(Y2:Y896,S25)</f>
        <v>10</v>
      </c>
      <c r="T28" t="s">
        <v>605</v>
      </c>
      <c r="V28" t="str">
        <f t="shared" si="0"/>
        <v>Atmospheres  &lt;&lt;&lt;&gt;&gt;&gt; Cms of Mercury </v>
      </c>
      <c r="W28" t="s">
        <v>647</v>
      </c>
      <c r="X28" t="s">
        <v>648</v>
      </c>
      <c r="Y28">
        <v>76</v>
      </c>
    </row>
    <row r="29" spans="1:25" ht="15">
      <c r="A29"/>
      <c r="B29" s="7">
        <v>0.0142</v>
      </c>
      <c r="C29" s="2"/>
      <c r="D29" s="8">
        <v>0.36</v>
      </c>
      <c r="F29" s="9">
        <v>0.1405</v>
      </c>
      <c r="G29" s="10">
        <v>28</v>
      </c>
      <c r="L29" s="10" t="s">
        <v>52</v>
      </c>
      <c r="M29" s="9">
        <v>0.4375</v>
      </c>
      <c r="O29" s="9">
        <v>0.0197</v>
      </c>
      <c r="P29" s="11">
        <v>0.5</v>
      </c>
      <c r="Q29" s="9">
        <v>0.9646</v>
      </c>
      <c r="R29" s="11">
        <v>24.5</v>
      </c>
      <c r="S29" t="e">
        <f>IF(#REF!="","",#REF!*Data!S28)</f>
        <v>#REF!</v>
      </c>
      <c r="T29" t="s">
        <v>651</v>
      </c>
      <c r="V29" t="str">
        <f t="shared" si="0"/>
        <v>Atmospheres  &lt;&lt;&lt;&gt;&gt;&gt; Ft. of water (at 4 degrees C)</v>
      </c>
      <c r="W29" t="s">
        <v>647</v>
      </c>
      <c r="X29" t="s">
        <v>649</v>
      </c>
      <c r="Y29">
        <v>33.9</v>
      </c>
    </row>
    <row r="30" spans="1:25" ht="15">
      <c r="A30"/>
      <c r="B30" s="7">
        <v>0.0145</v>
      </c>
      <c r="C30" s="2">
        <v>79</v>
      </c>
      <c r="D30" s="8"/>
      <c r="F30" s="9">
        <v>0.136</v>
      </c>
      <c r="G30" s="10">
        <v>29</v>
      </c>
      <c r="L30" s="10" t="s">
        <v>55</v>
      </c>
      <c r="M30" s="9">
        <v>0.4531</v>
      </c>
      <c r="O30" s="9">
        <v>0.0217</v>
      </c>
      <c r="P30" s="11">
        <v>0.55</v>
      </c>
      <c r="Q30" s="9">
        <v>0.9449</v>
      </c>
      <c r="R30" s="11">
        <v>24</v>
      </c>
      <c r="S30">
        <f>COUNTA(Y2:Y2001)</f>
        <v>881</v>
      </c>
      <c r="T30" t="s">
        <v>653</v>
      </c>
      <c r="V30" t="str">
        <f t="shared" si="0"/>
        <v>Atmospheres  &lt;&lt;&lt;&gt;&gt;&gt; In. of Mercury (at 0 degrees C)</v>
      </c>
      <c r="W30" t="s">
        <v>647</v>
      </c>
      <c r="X30" t="s">
        <v>650</v>
      </c>
      <c r="Y30">
        <v>29.92</v>
      </c>
    </row>
    <row r="31" spans="1:25" ht="15">
      <c r="A31"/>
      <c r="B31" s="7">
        <v>0.015</v>
      </c>
      <c r="C31" s="2"/>
      <c r="D31" s="8">
        <v>0.38</v>
      </c>
      <c r="F31" s="9">
        <v>0.1285</v>
      </c>
      <c r="G31" s="10">
        <v>30</v>
      </c>
      <c r="L31" s="10" t="s">
        <v>58</v>
      </c>
      <c r="M31" s="9">
        <v>0.4688</v>
      </c>
      <c r="O31" s="9">
        <v>0.0236</v>
      </c>
      <c r="P31" s="11">
        <v>0.6</v>
      </c>
      <c r="Q31" s="9">
        <v>0.9252</v>
      </c>
      <c r="R31" s="11">
        <v>23.5</v>
      </c>
      <c r="V31" t="str">
        <f t="shared" si="0"/>
        <v>Atmospheres  &lt;&lt;&lt;&gt;&gt;&gt; Kgs/sq. cm </v>
      </c>
      <c r="W31" t="s">
        <v>647</v>
      </c>
      <c r="X31" t="s">
        <v>652</v>
      </c>
      <c r="Y31">
        <v>1.0333</v>
      </c>
    </row>
    <row r="32" spans="1:25" ht="15">
      <c r="A32" s="17" t="s">
        <v>600</v>
      </c>
      <c r="B32" s="7">
        <v>0.0156</v>
      </c>
      <c r="C32" s="2"/>
      <c r="D32" s="8"/>
      <c r="F32" s="9">
        <v>0.12</v>
      </c>
      <c r="G32" s="10">
        <v>31</v>
      </c>
      <c r="L32" s="10" t="s">
        <v>62</v>
      </c>
      <c r="M32" s="9">
        <v>0.4844</v>
      </c>
      <c r="O32" s="9">
        <v>0.0256</v>
      </c>
      <c r="P32" s="11">
        <v>0.65</v>
      </c>
      <c r="Q32" s="9">
        <v>0.9055</v>
      </c>
      <c r="R32" s="11">
        <v>23</v>
      </c>
      <c r="V32" t="str">
        <f t="shared" si="0"/>
        <v>Atmospheres  &lt;&lt;&lt;&gt;&gt;&gt; Kgs/sq. meter </v>
      </c>
      <c r="W32" t="s">
        <v>647</v>
      </c>
      <c r="X32" t="s">
        <v>654</v>
      </c>
      <c r="Y32">
        <v>10332</v>
      </c>
    </row>
    <row r="33" spans="1:25" ht="15">
      <c r="A33"/>
      <c r="B33" s="7">
        <v>0.0157</v>
      </c>
      <c r="C33" s="2"/>
      <c r="D33" s="8">
        <v>0.4</v>
      </c>
      <c r="F33" s="9">
        <v>0.116</v>
      </c>
      <c r="G33" s="10">
        <v>32</v>
      </c>
      <c r="L33" s="10" t="s">
        <v>65</v>
      </c>
      <c r="M33" s="9">
        <v>0.5</v>
      </c>
      <c r="O33" s="9">
        <v>0.0276</v>
      </c>
      <c r="P33" s="11">
        <v>0.7</v>
      </c>
      <c r="Q33" s="9">
        <v>0.8858</v>
      </c>
      <c r="R33" s="11">
        <v>22.5</v>
      </c>
      <c r="V33" t="str">
        <f t="shared" si="0"/>
        <v>Atmospheres  &lt;&lt;&lt;&gt;&gt;&gt; Pounds/sq. Inch </v>
      </c>
      <c r="W33" t="s">
        <v>647</v>
      </c>
      <c r="X33" t="s">
        <v>655</v>
      </c>
      <c r="Y33">
        <v>14.7</v>
      </c>
    </row>
    <row r="34" spans="1:25" ht="15">
      <c r="A34"/>
      <c r="B34" s="7">
        <v>0.016</v>
      </c>
      <c r="C34" s="2">
        <v>78</v>
      </c>
      <c r="D34" s="8"/>
      <c r="F34" s="9">
        <v>0.113</v>
      </c>
      <c r="G34" s="10">
        <v>33</v>
      </c>
      <c r="L34" s="10" t="s">
        <v>69</v>
      </c>
      <c r="M34" s="9">
        <v>0.5156</v>
      </c>
      <c r="O34" s="9">
        <v>0.0295</v>
      </c>
      <c r="P34" s="11">
        <v>0.75</v>
      </c>
      <c r="Q34" s="9">
        <v>0.8661</v>
      </c>
      <c r="R34" s="11">
        <v>22</v>
      </c>
      <c r="V34" t="str">
        <f t="shared" si="0"/>
        <v>Atmospheres  &lt;&lt;&lt;&gt;&gt;&gt; Ton/sq. Inch </v>
      </c>
      <c r="W34" t="s">
        <v>647</v>
      </c>
      <c r="X34" t="s">
        <v>656</v>
      </c>
      <c r="Y34">
        <v>0.007348</v>
      </c>
    </row>
    <row r="35" spans="1:25" ht="15">
      <c r="A35"/>
      <c r="B35" s="7">
        <v>0.0165</v>
      </c>
      <c r="C35" s="2"/>
      <c r="D35" s="8">
        <v>0.42</v>
      </c>
      <c r="F35" s="9">
        <v>0.111</v>
      </c>
      <c r="G35" s="10">
        <v>34</v>
      </c>
      <c r="L35" s="10" t="s">
        <v>71</v>
      </c>
      <c r="M35" s="9">
        <v>0.5312</v>
      </c>
      <c r="O35" s="9">
        <v>0.0315</v>
      </c>
      <c r="P35" s="11">
        <v>0.8</v>
      </c>
      <c r="Q35" s="9">
        <v>0.8465</v>
      </c>
      <c r="R35" s="11">
        <v>21.5</v>
      </c>
      <c r="V35" t="str">
        <f t="shared" si="0"/>
        <v>Atmospheres  &lt;&lt;&lt;&gt;&gt;&gt; Tons/sq. Foot </v>
      </c>
      <c r="W35" t="s">
        <v>647</v>
      </c>
      <c r="X35" t="s">
        <v>657</v>
      </c>
      <c r="Y35">
        <v>1.058</v>
      </c>
    </row>
    <row r="36" spans="1:25" ht="15">
      <c r="A36"/>
      <c r="B36" s="7">
        <v>0.0173</v>
      </c>
      <c r="C36" s="2"/>
      <c r="D36" s="8">
        <v>0.44</v>
      </c>
      <c r="F36" s="9">
        <v>0.11</v>
      </c>
      <c r="G36" s="10">
        <v>35</v>
      </c>
      <c r="L36" s="10" t="s">
        <v>73</v>
      </c>
      <c r="M36" s="9">
        <v>0.5469</v>
      </c>
      <c r="O36" s="9">
        <v>0.0335</v>
      </c>
      <c r="P36" s="11">
        <v>0.85</v>
      </c>
      <c r="Q36" s="9">
        <v>0.8268</v>
      </c>
      <c r="R36" s="11">
        <v>21</v>
      </c>
      <c r="V36" t="str">
        <f t="shared" si="0"/>
        <v>Barrels (oil)  &lt;&lt;&lt;&gt;&gt;&gt; Gallons (oil) </v>
      </c>
      <c r="W36" t="s">
        <v>658</v>
      </c>
      <c r="X36" t="s">
        <v>659</v>
      </c>
      <c r="Y36">
        <v>42</v>
      </c>
    </row>
    <row r="37" spans="1:25" ht="15">
      <c r="A37"/>
      <c r="B37" s="7">
        <v>0.0177</v>
      </c>
      <c r="C37" s="2"/>
      <c r="D37" s="8">
        <v>0.45</v>
      </c>
      <c r="F37" s="9">
        <v>0.1065</v>
      </c>
      <c r="G37" s="10">
        <v>36</v>
      </c>
      <c r="L37" s="10" t="s">
        <v>76</v>
      </c>
      <c r="M37" s="9">
        <v>0.5625</v>
      </c>
      <c r="O37" s="9">
        <v>0.0354</v>
      </c>
      <c r="P37" s="11">
        <v>0.9</v>
      </c>
      <c r="Q37" s="9">
        <v>0.8071</v>
      </c>
      <c r="R37" s="11">
        <v>20.5</v>
      </c>
      <c r="V37" t="str">
        <f t="shared" si="0"/>
        <v>Barrels (US dry)  &lt;&lt;&lt;&gt;&gt;&gt; Cubic. Inches </v>
      </c>
      <c r="W37" t="s">
        <v>660</v>
      </c>
      <c r="X37" t="s">
        <v>661</v>
      </c>
      <c r="Y37">
        <v>7056</v>
      </c>
    </row>
    <row r="38" spans="1:25" ht="15">
      <c r="A38"/>
      <c r="B38" s="7">
        <v>0.018</v>
      </c>
      <c r="C38" s="2">
        <v>77</v>
      </c>
      <c r="D38" s="8"/>
      <c r="F38" s="9">
        <v>0.10400000000000001</v>
      </c>
      <c r="G38" s="10">
        <v>37</v>
      </c>
      <c r="L38" s="10" t="s">
        <v>80</v>
      </c>
      <c r="M38" s="9">
        <v>0.5781</v>
      </c>
      <c r="O38" s="9">
        <v>0.0374</v>
      </c>
      <c r="P38" s="11">
        <v>0.95</v>
      </c>
      <c r="Q38" s="9">
        <v>0.7874</v>
      </c>
      <c r="R38" s="11">
        <v>20</v>
      </c>
      <c r="V38" t="str">
        <f t="shared" si="0"/>
        <v>Barrels (US dry)  &lt;&lt;&lt;&gt;&gt;&gt; Quarts (dry) </v>
      </c>
      <c r="W38" t="s">
        <v>660</v>
      </c>
      <c r="X38" t="s">
        <v>662</v>
      </c>
      <c r="Y38">
        <v>105</v>
      </c>
    </row>
    <row r="39" spans="1:25" ht="15">
      <c r="A39"/>
      <c r="B39" s="7">
        <v>0.0181</v>
      </c>
      <c r="C39" s="2"/>
      <c r="D39" s="8">
        <v>0.46</v>
      </c>
      <c r="F39" s="9">
        <v>0.1015</v>
      </c>
      <c r="G39" s="10">
        <v>38</v>
      </c>
      <c r="L39" s="10" t="s">
        <v>84</v>
      </c>
      <c r="M39" s="9">
        <v>0.5938</v>
      </c>
      <c r="O39" s="9">
        <v>0.0394</v>
      </c>
      <c r="P39" s="11">
        <v>1</v>
      </c>
      <c r="Q39" s="9">
        <v>0.7677</v>
      </c>
      <c r="R39" s="11">
        <v>19.5</v>
      </c>
      <c r="V39" t="str">
        <f t="shared" si="0"/>
        <v>Barrels (US, liquid)  &lt;&lt;&lt;&gt;&gt;&gt; Barrels (US, dry) </v>
      </c>
      <c r="W39" t="s">
        <v>663</v>
      </c>
      <c r="X39" t="s">
        <v>664</v>
      </c>
      <c r="Y39">
        <v>1.03125</v>
      </c>
    </row>
    <row r="40" spans="1:25" ht="15">
      <c r="A40"/>
      <c r="B40" s="7">
        <v>0.0189</v>
      </c>
      <c r="C40" s="2"/>
      <c r="D40" s="8">
        <v>0.48</v>
      </c>
      <c r="F40" s="9">
        <v>0.0995</v>
      </c>
      <c r="G40" s="10">
        <v>39</v>
      </c>
      <c r="L40" s="10" t="s">
        <v>87</v>
      </c>
      <c r="M40" s="9">
        <v>0.6094</v>
      </c>
      <c r="O40" s="9">
        <v>0.0413</v>
      </c>
      <c r="P40" s="11">
        <v>1.05</v>
      </c>
      <c r="Q40" s="9">
        <v>0.748</v>
      </c>
      <c r="R40" s="11">
        <v>19</v>
      </c>
      <c r="V40" t="str">
        <f t="shared" si="0"/>
        <v>Barrels (US, liquid)  &lt;&lt;&lt;&gt;&gt;&gt; Gallons </v>
      </c>
      <c r="W40" t="s">
        <v>663</v>
      </c>
      <c r="X40" t="s">
        <v>665</v>
      </c>
      <c r="Y40">
        <v>31.5</v>
      </c>
    </row>
    <row r="41" spans="1:25" ht="15">
      <c r="A41"/>
      <c r="B41" s="7">
        <v>0.0197</v>
      </c>
      <c r="C41" s="2"/>
      <c r="D41" s="8">
        <v>0.5</v>
      </c>
      <c r="F41" s="9">
        <v>0.098</v>
      </c>
      <c r="G41" s="10">
        <v>40</v>
      </c>
      <c r="L41" s="10" t="s">
        <v>89</v>
      </c>
      <c r="M41" s="9">
        <v>0.625</v>
      </c>
      <c r="O41" s="9">
        <v>0.043300000000000005</v>
      </c>
      <c r="P41" s="11">
        <v>1.1</v>
      </c>
      <c r="Q41" s="9">
        <v>0.7283</v>
      </c>
      <c r="R41" s="11">
        <v>18.5</v>
      </c>
      <c r="V41" t="str">
        <f t="shared" si="0"/>
        <v>Bars &lt;&lt;&lt;&gt;&gt;&gt; Pounds/sq. Inch </v>
      </c>
      <c r="W41" t="s">
        <v>666</v>
      </c>
      <c r="X41" t="s">
        <v>655</v>
      </c>
      <c r="Y41">
        <v>14.5</v>
      </c>
    </row>
    <row r="42" spans="1:25" ht="15">
      <c r="A42"/>
      <c r="B42" s="7">
        <v>0.02</v>
      </c>
      <c r="C42" s="2">
        <v>76</v>
      </c>
      <c r="D42" s="8"/>
      <c r="F42" s="9">
        <v>0.096</v>
      </c>
      <c r="G42" s="10">
        <v>41</v>
      </c>
      <c r="L42" s="10" t="s">
        <v>91</v>
      </c>
      <c r="M42" s="9">
        <v>0.6406</v>
      </c>
      <c r="O42" s="9">
        <v>0.0453</v>
      </c>
      <c r="P42" s="11">
        <v>1.15</v>
      </c>
      <c r="Q42" s="9">
        <v>0.7087</v>
      </c>
      <c r="R42" s="11">
        <v>18</v>
      </c>
      <c r="V42" t="str">
        <f t="shared" si="0"/>
        <v>Bars  &lt;&lt;&lt;&gt;&gt;&gt; Atmospheres </v>
      </c>
      <c r="W42" t="s">
        <v>667</v>
      </c>
      <c r="X42" t="s">
        <v>647</v>
      </c>
      <c r="Y42">
        <v>0.9869</v>
      </c>
    </row>
    <row r="43" spans="1:25" ht="15">
      <c r="A43"/>
      <c r="B43" s="7">
        <v>0.021</v>
      </c>
      <c r="C43" s="2">
        <v>75</v>
      </c>
      <c r="D43" s="8"/>
      <c r="F43" s="9">
        <v>0.0935</v>
      </c>
      <c r="G43" s="10">
        <v>42</v>
      </c>
      <c r="L43" s="10" t="s">
        <v>95</v>
      </c>
      <c r="M43" s="9">
        <v>0.6562</v>
      </c>
      <c r="O43" s="9">
        <v>0.0472</v>
      </c>
      <c r="P43" s="11">
        <v>1.2</v>
      </c>
      <c r="Q43" s="9">
        <v>0.6890000000000001</v>
      </c>
      <c r="R43" s="11">
        <v>17.5</v>
      </c>
      <c r="V43" t="str">
        <f t="shared" si="0"/>
        <v>Bars  &lt;&lt;&lt;&gt;&gt;&gt; Dynes/sq. cm </v>
      </c>
      <c r="W43" t="s">
        <v>667</v>
      </c>
      <c r="X43" t="s">
        <v>668</v>
      </c>
      <c r="Y43">
        <v>1000000</v>
      </c>
    </row>
    <row r="44" spans="1:25" ht="15">
      <c r="A44"/>
      <c r="B44" s="7">
        <v>0.0217</v>
      </c>
      <c r="C44" s="2"/>
      <c r="D44" s="8">
        <v>0.55</v>
      </c>
      <c r="F44" s="9">
        <v>0.089</v>
      </c>
      <c r="G44" s="10">
        <v>43</v>
      </c>
      <c r="L44" s="10" t="s">
        <v>98</v>
      </c>
      <c r="M44" s="9">
        <v>0.6719</v>
      </c>
      <c r="O44" s="9">
        <v>0.0492</v>
      </c>
      <c r="P44" s="11">
        <v>1.25</v>
      </c>
      <c r="Q44" s="9">
        <v>0.6693</v>
      </c>
      <c r="R44" s="11">
        <v>17</v>
      </c>
      <c r="V44" t="str">
        <f t="shared" si="0"/>
        <v>Bars  &lt;&lt;&lt;&gt;&gt;&gt; Kgs/sq. meter </v>
      </c>
      <c r="W44" t="s">
        <v>667</v>
      </c>
      <c r="X44" t="s">
        <v>654</v>
      </c>
      <c r="Y44">
        <v>10200</v>
      </c>
    </row>
    <row r="45" spans="1:25" ht="15">
      <c r="A45"/>
      <c r="B45" s="7">
        <v>0.0225</v>
      </c>
      <c r="C45" s="2">
        <v>74</v>
      </c>
      <c r="D45" s="8"/>
      <c r="F45" s="9">
        <v>0.08600000000000001</v>
      </c>
      <c r="G45" s="10">
        <v>44</v>
      </c>
      <c r="L45" s="10" t="s">
        <v>100</v>
      </c>
      <c r="M45" s="9">
        <v>0.6875</v>
      </c>
      <c r="O45" s="9">
        <v>0.0512</v>
      </c>
      <c r="P45" s="11">
        <v>1.3</v>
      </c>
      <c r="Q45" s="9">
        <v>0.6496</v>
      </c>
      <c r="R45" s="11">
        <v>16.5</v>
      </c>
      <c r="V45" t="str">
        <f t="shared" si="0"/>
        <v>Bars  &lt;&lt;&lt;&gt;&gt;&gt; Pounds/sq. Foot </v>
      </c>
      <c r="W45" t="s">
        <v>667</v>
      </c>
      <c r="X45" t="s">
        <v>669</v>
      </c>
      <c r="Y45">
        <v>2089</v>
      </c>
    </row>
    <row r="46" spans="1:25" ht="15">
      <c r="A46"/>
      <c r="B46" s="7">
        <v>0.0236</v>
      </c>
      <c r="C46" s="2"/>
      <c r="D46" s="8">
        <v>0.6</v>
      </c>
      <c r="F46" s="9">
        <v>0.082</v>
      </c>
      <c r="G46" s="10">
        <v>45</v>
      </c>
      <c r="L46" s="10" t="s">
        <v>103</v>
      </c>
      <c r="M46" s="9">
        <v>0.7031</v>
      </c>
      <c r="O46" s="9">
        <v>0.0531</v>
      </c>
      <c r="P46" s="11">
        <v>1.35</v>
      </c>
      <c r="Q46" s="9">
        <v>0.6299</v>
      </c>
      <c r="R46" s="11">
        <v>16</v>
      </c>
      <c r="V46" t="str">
        <f t="shared" si="0"/>
        <v>Bolt of cloth &lt;&lt;&lt;&gt;&gt;&gt; Ells</v>
      </c>
      <c r="W46" t="s">
        <v>670</v>
      </c>
      <c r="X46" t="s">
        <v>671</v>
      </c>
      <c r="Y46">
        <v>32</v>
      </c>
    </row>
    <row r="47" spans="1:25" ht="15">
      <c r="A47"/>
      <c r="B47" s="7">
        <v>0.024</v>
      </c>
      <c r="C47" s="2">
        <v>73</v>
      </c>
      <c r="D47" s="8"/>
      <c r="F47" s="9">
        <v>0.081</v>
      </c>
      <c r="G47" s="10">
        <v>46</v>
      </c>
      <c r="L47" s="10" t="s">
        <v>566</v>
      </c>
      <c r="M47" s="9">
        <v>0.7188</v>
      </c>
      <c r="O47" s="9">
        <v>0.0551</v>
      </c>
      <c r="P47" s="11">
        <v>1.4</v>
      </c>
      <c r="Q47" s="9">
        <v>0.6102</v>
      </c>
      <c r="R47" s="11">
        <v>15.5</v>
      </c>
      <c r="V47" t="str">
        <f t="shared" si="0"/>
        <v>Bolt of cloth &lt;&lt;&lt;&gt;&gt;&gt; Linear feet</v>
      </c>
      <c r="W47" t="s">
        <v>670</v>
      </c>
      <c r="X47" t="s">
        <v>672</v>
      </c>
      <c r="Y47">
        <v>120</v>
      </c>
    </row>
    <row r="48" spans="1:25" ht="15">
      <c r="A48"/>
      <c r="B48" s="7">
        <v>0.025</v>
      </c>
      <c r="C48" s="2">
        <v>72</v>
      </c>
      <c r="D48" s="8"/>
      <c r="F48" s="9">
        <v>0.0785</v>
      </c>
      <c r="G48" s="10">
        <v>47</v>
      </c>
      <c r="L48" s="10" t="s">
        <v>569</v>
      </c>
      <c r="M48" s="9">
        <v>0.7344</v>
      </c>
      <c r="O48" s="9">
        <v>0.057100000000000005</v>
      </c>
      <c r="P48" s="11">
        <v>1.45</v>
      </c>
      <c r="Q48" s="9">
        <v>0.5906</v>
      </c>
      <c r="R48" s="11">
        <v>15</v>
      </c>
      <c r="V48" t="str">
        <f t="shared" si="0"/>
        <v>Bolt of cloth &lt;&lt;&lt;&gt;&gt;&gt; Meters</v>
      </c>
      <c r="W48" t="s">
        <v>670</v>
      </c>
      <c r="X48" t="s">
        <v>4</v>
      </c>
      <c r="Y48">
        <v>36.576</v>
      </c>
    </row>
    <row r="49" spans="1:25" ht="15">
      <c r="A49"/>
      <c r="B49" s="7">
        <v>0.0256</v>
      </c>
      <c r="C49" s="2"/>
      <c r="D49" s="8">
        <v>0.65</v>
      </c>
      <c r="F49" s="9">
        <v>0.076</v>
      </c>
      <c r="G49" s="10">
        <v>48</v>
      </c>
      <c r="L49" s="10" t="s">
        <v>572</v>
      </c>
      <c r="M49" s="9">
        <v>0.75</v>
      </c>
      <c r="O49" s="9">
        <v>0.0591</v>
      </c>
      <c r="P49" s="11">
        <v>1.5</v>
      </c>
      <c r="Q49" s="9">
        <v>0.5709</v>
      </c>
      <c r="R49" s="11">
        <v>14.5</v>
      </c>
      <c r="V49" t="str">
        <f t="shared" si="0"/>
        <v>BTU  &lt;&lt;&lt;&gt;&gt;&gt; Ergs </v>
      </c>
      <c r="W49" t="s">
        <v>673</v>
      </c>
      <c r="X49" t="s">
        <v>674</v>
      </c>
      <c r="Y49">
        <v>10600000000</v>
      </c>
    </row>
    <row r="50" spans="1:25" ht="15">
      <c r="A50"/>
      <c r="B50" s="7">
        <v>0.026</v>
      </c>
      <c r="C50" s="2">
        <v>71</v>
      </c>
      <c r="D50" s="8"/>
      <c r="F50" s="9">
        <v>0.073</v>
      </c>
      <c r="G50" s="10">
        <v>49</v>
      </c>
      <c r="L50" s="10" t="s">
        <v>575</v>
      </c>
      <c r="M50" s="9">
        <v>0.7656</v>
      </c>
      <c r="O50" s="9">
        <v>0.061000000000000006</v>
      </c>
      <c r="P50" s="11">
        <v>1.55</v>
      </c>
      <c r="Q50" s="9">
        <v>0.5512</v>
      </c>
      <c r="R50" s="11">
        <v>14</v>
      </c>
      <c r="V50" t="str">
        <f t="shared" si="0"/>
        <v>BTU  &lt;&lt;&lt;&gt;&gt;&gt; Foot-lbs </v>
      </c>
      <c r="W50" t="s">
        <v>673</v>
      </c>
      <c r="X50" t="s">
        <v>675</v>
      </c>
      <c r="Y50">
        <v>778.3</v>
      </c>
    </row>
    <row r="51" spans="1:25" ht="15">
      <c r="A51"/>
      <c r="B51" s="7">
        <v>0.0276</v>
      </c>
      <c r="C51" s="2"/>
      <c r="D51" s="8">
        <v>0.7</v>
      </c>
      <c r="F51" s="9">
        <v>0.07</v>
      </c>
      <c r="G51" s="10">
        <v>50</v>
      </c>
      <c r="L51" s="10" t="s">
        <v>578</v>
      </c>
      <c r="M51" s="9">
        <v>0.7812</v>
      </c>
      <c r="O51" s="9">
        <v>0.063</v>
      </c>
      <c r="P51" s="11">
        <v>1.6</v>
      </c>
      <c r="Q51" s="9">
        <v>0.5315</v>
      </c>
      <c r="R51" s="11">
        <v>13.5</v>
      </c>
      <c r="V51" t="str">
        <f t="shared" si="0"/>
        <v>BTU  &lt;&lt;&lt;&gt;&gt;&gt; Gram-Calories </v>
      </c>
      <c r="W51" t="s">
        <v>673</v>
      </c>
      <c r="X51" t="s">
        <v>676</v>
      </c>
      <c r="Y51">
        <v>252</v>
      </c>
    </row>
    <row r="52" spans="1:25" ht="15">
      <c r="A52"/>
      <c r="B52" s="7">
        <v>0.028</v>
      </c>
      <c r="C52" s="2">
        <v>70</v>
      </c>
      <c r="D52" s="8"/>
      <c r="F52" s="9">
        <v>0.067</v>
      </c>
      <c r="G52" s="10">
        <v>51</v>
      </c>
      <c r="L52" s="10" t="s">
        <v>580</v>
      </c>
      <c r="M52" s="9">
        <v>0.7969</v>
      </c>
      <c r="O52" s="9">
        <v>0.065</v>
      </c>
      <c r="P52" s="11">
        <v>1.65</v>
      </c>
      <c r="Q52" s="9">
        <v>0.5118</v>
      </c>
      <c r="R52" s="11">
        <v>13</v>
      </c>
      <c r="V52" t="str">
        <f t="shared" si="0"/>
        <v>BTU  &lt;&lt;&lt;&gt;&gt;&gt; HorsePower-Hours </v>
      </c>
      <c r="W52" t="s">
        <v>673</v>
      </c>
      <c r="X52" t="s">
        <v>677</v>
      </c>
      <c r="Y52">
        <v>0.0003931</v>
      </c>
    </row>
    <row r="53" spans="1:25" ht="15">
      <c r="A53"/>
      <c r="B53" s="7">
        <v>0.0292</v>
      </c>
      <c r="C53" s="2">
        <v>69</v>
      </c>
      <c r="D53" s="8"/>
      <c r="F53" s="9">
        <v>0.0635</v>
      </c>
      <c r="G53" s="10">
        <v>52</v>
      </c>
      <c r="L53" s="10" t="s">
        <v>583</v>
      </c>
      <c r="M53" s="9">
        <v>0.8125</v>
      </c>
      <c r="O53" s="9">
        <v>0.0669</v>
      </c>
      <c r="P53" s="11">
        <v>1.7</v>
      </c>
      <c r="Q53" s="9">
        <v>0.4921</v>
      </c>
      <c r="R53" s="11">
        <v>12.5</v>
      </c>
      <c r="V53" t="str">
        <f t="shared" si="0"/>
        <v>BTU  &lt;&lt;&lt;&gt;&gt;&gt; Joules </v>
      </c>
      <c r="W53" t="s">
        <v>673</v>
      </c>
      <c r="X53" t="s">
        <v>678</v>
      </c>
      <c r="Y53">
        <v>1054.8</v>
      </c>
    </row>
    <row r="54" spans="1:25" ht="15">
      <c r="A54"/>
      <c r="B54" s="7">
        <v>0.0295</v>
      </c>
      <c r="C54" s="2"/>
      <c r="D54" s="8">
        <v>0.75</v>
      </c>
      <c r="F54" s="9">
        <v>0.059500000000000004</v>
      </c>
      <c r="G54" s="10">
        <v>53</v>
      </c>
      <c r="L54" s="10" t="s">
        <v>588</v>
      </c>
      <c r="M54" s="9">
        <v>0.8281</v>
      </c>
      <c r="O54" s="9">
        <v>0.0689</v>
      </c>
      <c r="P54" s="11">
        <v>1.75</v>
      </c>
      <c r="Q54" s="9">
        <v>0.4724</v>
      </c>
      <c r="R54" s="11">
        <v>12</v>
      </c>
      <c r="V54" t="str">
        <f t="shared" si="0"/>
        <v>BTU  &lt;&lt;&lt;&gt;&gt;&gt; Kilogram-Calories </v>
      </c>
      <c r="W54" t="s">
        <v>673</v>
      </c>
      <c r="X54" t="s">
        <v>679</v>
      </c>
      <c r="Y54">
        <v>0.252</v>
      </c>
    </row>
    <row r="55" spans="1:25" ht="15">
      <c r="A55"/>
      <c r="B55" s="7">
        <v>0.031</v>
      </c>
      <c r="C55" s="2">
        <v>68</v>
      </c>
      <c r="D55" s="8"/>
      <c r="F55" s="9">
        <v>0.055</v>
      </c>
      <c r="G55" s="10">
        <v>54</v>
      </c>
      <c r="L55" s="10" t="s">
        <v>590</v>
      </c>
      <c r="M55" s="9">
        <v>0.8438</v>
      </c>
      <c r="O55" s="9">
        <v>0.0709</v>
      </c>
      <c r="P55" s="11">
        <v>1.8</v>
      </c>
      <c r="Q55" s="9">
        <v>0.4528</v>
      </c>
      <c r="R55" s="11">
        <v>11.5</v>
      </c>
      <c r="V55" t="str">
        <f t="shared" si="0"/>
        <v>BTU  &lt;&lt;&lt;&gt;&gt;&gt; Kilogram-meters </v>
      </c>
      <c r="W55" t="s">
        <v>673</v>
      </c>
      <c r="X55" t="s">
        <v>680</v>
      </c>
      <c r="Y55">
        <v>107.5</v>
      </c>
    </row>
    <row r="56" spans="1:25" ht="15">
      <c r="A56" s="17" t="s">
        <v>601</v>
      </c>
      <c r="B56" s="7">
        <v>0.0312</v>
      </c>
      <c r="C56" s="2"/>
      <c r="D56" s="8"/>
      <c r="F56" s="9">
        <v>0.052000000000000005</v>
      </c>
      <c r="G56" s="10">
        <v>55</v>
      </c>
      <c r="L56" s="10" t="s">
        <v>593</v>
      </c>
      <c r="M56" s="9">
        <v>0.8594</v>
      </c>
      <c r="O56" s="9">
        <v>0.0728</v>
      </c>
      <c r="P56" s="11">
        <v>1.85</v>
      </c>
      <c r="Q56" s="9">
        <v>0.4331</v>
      </c>
      <c r="R56" s="11">
        <v>11</v>
      </c>
      <c r="V56" t="str">
        <f t="shared" si="0"/>
        <v>BTU  &lt;&lt;&lt;&gt;&gt;&gt; Kilowatt-Hours </v>
      </c>
      <c r="W56" t="s">
        <v>673</v>
      </c>
      <c r="X56" t="s">
        <v>681</v>
      </c>
      <c r="Y56">
        <v>0.0002928</v>
      </c>
    </row>
    <row r="57" spans="1:25" ht="15">
      <c r="A57"/>
      <c r="B57" s="7">
        <v>0.0315</v>
      </c>
      <c r="C57" s="2"/>
      <c r="D57" s="8">
        <v>0.8</v>
      </c>
      <c r="F57" s="9">
        <v>0.0465</v>
      </c>
      <c r="G57" s="10">
        <v>56</v>
      </c>
      <c r="L57" s="10" t="s">
        <v>595</v>
      </c>
      <c r="M57" s="9">
        <v>0.875</v>
      </c>
      <c r="O57" s="9">
        <v>0.0748</v>
      </c>
      <c r="P57" s="11">
        <v>1.9</v>
      </c>
      <c r="Q57" s="9">
        <v>0.4134</v>
      </c>
      <c r="R57" s="11">
        <v>10.5</v>
      </c>
      <c r="V57" t="str">
        <f t="shared" si="0"/>
        <v>BTU/Hour  &lt;&lt;&lt;&gt;&gt;&gt; Foot-pounds/Second </v>
      </c>
      <c r="W57" t="s">
        <v>682</v>
      </c>
      <c r="X57" t="s">
        <v>107</v>
      </c>
      <c r="Y57">
        <v>0.2162</v>
      </c>
    </row>
    <row r="58" spans="1:25" ht="15">
      <c r="A58"/>
      <c r="B58" s="7">
        <v>0.032</v>
      </c>
      <c r="C58" s="2">
        <v>67</v>
      </c>
      <c r="D58" s="8"/>
      <c r="F58" s="9">
        <v>0.043000000000000003</v>
      </c>
      <c r="G58" s="10">
        <v>57</v>
      </c>
      <c r="L58" s="10" t="s">
        <v>598</v>
      </c>
      <c r="M58" s="9">
        <v>0.8906</v>
      </c>
      <c r="O58" s="9">
        <v>0.07680000000000001</v>
      </c>
      <c r="P58" s="11">
        <v>1.95</v>
      </c>
      <c r="Q58" s="9">
        <v>0.3937</v>
      </c>
      <c r="R58" s="11">
        <v>10</v>
      </c>
      <c r="V58" t="str">
        <f t="shared" si="0"/>
        <v>BTU/Hour  &lt;&lt;&lt;&gt;&gt;&gt; Gram-cal/Second </v>
      </c>
      <c r="W58" t="s">
        <v>682</v>
      </c>
      <c r="X58" t="s">
        <v>108</v>
      </c>
      <c r="Y58">
        <v>0.07</v>
      </c>
    </row>
    <row r="59" spans="1:25" ht="15">
      <c r="A59"/>
      <c r="B59" s="7">
        <v>0.033</v>
      </c>
      <c r="C59" s="2">
        <v>66</v>
      </c>
      <c r="D59" s="8"/>
      <c r="F59" s="9">
        <v>0.042</v>
      </c>
      <c r="G59" s="10">
        <v>58</v>
      </c>
      <c r="L59" s="10" t="s">
        <v>26</v>
      </c>
      <c r="M59" s="9">
        <v>0.9062</v>
      </c>
      <c r="O59" s="9">
        <v>0.0787</v>
      </c>
      <c r="P59" s="11">
        <v>2</v>
      </c>
      <c r="Q59" s="9">
        <v>0.3898</v>
      </c>
      <c r="R59" s="11">
        <v>9.9</v>
      </c>
      <c r="V59" t="str">
        <f t="shared" si="0"/>
        <v>BTU/Hour  &lt;&lt;&lt;&gt;&gt;&gt; HorsePower-Hours </v>
      </c>
      <c r="W59" t="s">
        <v>682</v>
      </c>
      <c r="X59" t="s">
        <v>677</v>
      </c>
      <c r="Y59">
        <v>0.0003929</v>
      </c>
    </row>
    <row r="60" spans="1:25" ht="15">
      <c r="A60"/>
      <c r="B60" s="7">
        <v>0.0335</v>
      </c>
      <c r="C60" s="2"/>
      <c r="D60" s="8">
        <v>0.85</v>
      </c>
      <c r="F60" s="9">
        <v>0.041</v>
      </c>
      <c r="G60" s="10">
        <v>59</v>
      </c>
      <c r="L60" s="10" t="s">
        <v>29</v>
      </c>
      <c r="M60" s="9">
        <v>0.9219</v>
      </c>
      <c r="O60" s="9">
        <v>0.08070000000000001</v>
      </c>
      <c r="P60" s="11">
        <v>2.05</v>
      </c>
      <c r="Q60" s="9">
        <v>0.3858</v>
      </c>
      <c r="R60" s="11">
        <v>9.8</v>
      </c>
      <c r="V60" t="str">
        <f t="shared" si="0"/>
        <v>BTU/Hour  &lt;&lt;&lt;&gt;&gt;&gt; Watts </v>
      </c>
      <c r="W60" t="s">
        <v>682</v>
      </c>
      <c r="X60" t="s">
        <v>109</v>
      </c>
      <c r="Y60">
        <v>0.2931</v>
      </c>
    </row>
    <row r="61" spans="1:25" ht="15">
      <c r="A61"/>
      <c r="B61" s="7">
        <v>0.035</v>
      </c>
      <c r="C61" s="2">
        <v>65</v>
      </c>
      <c r="D61" s="8"/>
      <c r="F61" s="9">
        <v>0.04</v>
      </c>
      <c r="G61" s="10">
        <v>60</v>
      </c>
      <c r="L61" s="10" t="s">
        <v>31</v>
      </c>
      <c r="M61" s="9">
        <v>0.9375</v>
      </c>
      <c r="O61" s="9">
        <v>0.08270000000000001</v>
      </c>
      <c r="P61" s="11">
        <v>2.1</v>
      </c>
      <c r="Q61" s="9">
        <v>0.3839</v>
      </c>
      <c r="R61" s="11">
        <v>9.75</v>
      </c>
      <c r="V61" t="str">
        <f t="shared" si="0"/>
        <v>BTU/Minute  &lt;&lt;&lt;&gt;&gt;&gt; Foot-lbs/Second </v>
      </c>
      <c r="W61" t="s">
        <v>110</v>
      </c>
      <c r="X61" t="s">
        <v>111</v>
      </c>
      <c r="Y61">
        <v>12.96</v>
      </c>
    </row>
    <row r="62" spans="1:25" ht="15">
      <c r="A62"/>
      <c r="B62" s="7">
        <v>0.0354</v>
      </c>
      <c r="C62" s="2"/>
      <c r="D62" s="8">
        <v>0.9</v>
      </c>
      <c r="F62" s="9">
        <v>0.039</v>
      </c>
      <c r="G62" s="10">
        <v>61</v>
      </c>
      <c r="L62" s="10" t="s">
        <v>33</v>
      </c>
      <c r="M62" s="9">
        <v>0.9531</v>
      </c>
      <c r="O62" s="9">
        <v>0.08460000000000001</v>
      </c>
      <c r="P62" s="11">
        <v>2.15</v>
      </c>
      <c r="Q62" s="9">
        <v>0.3819</v>
      </c>
      <c r="R62" s="11">
        <v>9.7</v>
      </c>
      <c r="V62" t="str">
        <f t="shared" si="0"/>
        <v>BTU/Minute  &lt;&lt;&lt;&gt;&gt;&gt; HorsePower </v>
      </c>
      <c r="W62" t="s">
        <v>110</v>
      </c>
      <c r="X62" t="s">
        <v>112</v>
      </c>
      <c r="Y62">
        <v>0.02356</v>
      </c>
    </row>
    <row r="63" spans="1:25" ht="15">
      <c r="A63"/>
      <c r="B63" s="7">
        <v>0.036</v>
      </c>
      <c r="C63" s="2">
        <v>64</v>
      </c>
      <c r="D63" s="8"/>
      <c r="F63" s="9">
        <v>0.038</v>
      </c>
      <c r="G63" s="10">
        <v>62</v>
      </c>
      <c r="L63" s="10" t="s">
        <v>36</v>
      </c>
      <c r="M63" s="9">
        <v>0.9688</v>
      </c>
      <c r="O63" s="9">
        <v>0.08660000000000001</v>
      </c>
      <c r="P63" s="11">
        <v>2.2</v>
      </c>
      <c r="Q63" s="9">
        <v>0.378</v>
      </c>
      <c r="R63" s="11">
        <v>9.6</v>
      </c>
      <c r="V63" t="str">
        <f t="shared" si="0"/>
        <v>BTU/Minute  &lt;&lt;&lt;&gt;&gt;&gt; Kilowatts </v>
      </c>
      <c r="W63" t="s">
        <v>110</v>
      </c>
      <c r="X63" t="s">
        <v>113</v>
      </c>
      <c r="Y63">
        <v>0.01757</v>
      </c>
    </row>
    <row r="64" spans="1:25" ht="15">
      <c r="A64"/>
      <c r="B64" s="7">
        <v>0.037</v>
      </c>
      <c r="C64" s="2">
        <v>63</v>
      </c>
      <c r="D64" s="8"/>
      <c r="F64" s="9">
        <v>0.037</v>
      </c>
      <c r="G64" s="10">
        <v>63</v>
      </c>
      <c r="L64" s="10" t="s">
        <v>41</v>
      </c>
      <c r="M64" s="9">
        <v>0.9844</v>
      </c>
      <c r="O64" s="9">
        <v>0.0886</v>
      </c>
      <c r="P64" s="11">
        <v>2.25</v>
      </c>
      <c r="Q64" s="9">
        <v>0.374</v>
      </c>
      <c r="R64" s="11">
        <v>9.5</v>
      </c>
      <c r="V64" t="str">
        <f t="shared" si="0"/>
        <v>BTU/Minute  &lt;&lt;&lt;&gt;&gt;&gt; Watts </v>
      </c>
      <c r="W64" t="s">
        <v>110</v>
      </c>
      <c r="X64" t="s">
        <v>109</v>
      </c>
      <c r="Y64">
        <v>17.57</v>
      </c>
    </row>
    <row r="65" spans="1:25" ht="15">
      <c r="A65"/>
      <c r="B65" s="7">
        <v>0.0374</v>
      </c>
      <c r="C65" s="2"/>
      <c r="D65" s="8">
        <v>0.95</v>
      </c>
      <c r="F65" s="9">
        <v>0.036</v>
      </c>
      <c r="G65" s="10">
        <v>64</v>
      </c>
      <c r="L65" s="10" t="s">
        <v>43</v>
      </c>
      <c r="M65" s="9">
        <v>1</v>
      </c>
      <c r="O65" s="9">
        <v>0.0906</v>
      </c>
      <c r="P65" s="11">
        <v>2.3</v>
      </c>
      <c r="Q65" s="9">
        <v>0.3701</v>
      </c>
      <c r="R65" s="11">
        <v>9.4</v>
      </c>
      <c r="V65" t="str">
        <f t="shared" si="0"/>
        <v>BTU/Square Foot/Minute  &lt;&lt;&lt;&gt;&gt;&gt; watts/Square in </v>
      </c>
      <c r="W65" t="s">
        <v>114</v>
      </c>
      <c r="X65" t="s">
        <v>115</v>
      </c>
      <c r="Y65">
        <v>0.1221</v>
      </c>
    </row>
    <row r="66" spans="1:25" ht="15">
      <c r="A66"/>
      <c r="B66" s="7">
        <v>0.038</v>
      </c>
      <c r="C66" s="2">
        <v>62</v>
      </c>
      <c r="D66" s="8"/>
      <c r="F66" s="9">
        <v>0.035</v>
      </c>
      <c r="G66" s="10">
        <v>65</v>
      </c>
      <c r="L66" s="10" t="s">
        <v>46</v>
      </c>
      <c r="M66" s="9">
        <v>1.0156</v>
      </c>
      <c r="O66" s="9">
        <v>0.0925</v>
      </c>
      <c r="P66" s="11">
        <v>2.35</v>
      </c>
      <c r="Q66" s="9">
        <v>0.3661</v>
      </c>
      <c r="R66" s="11">
        <v>9.3</v>
      </c>
      <c r="V66" t="str">
        <f t="shared" si="0"/>
        <v>Bushels  &lt;&lt;&lt;&gt;&gt;&gt; Cubic Feet </v>
      </c>
      <c r="W66" t="s">
        <v>116</v>
      </c>
      <c r="X66" t="s">
        <v>633</v>
      </c>
      <c r="Y66">
        <v>1.2445</v>
      </c>
    </row>
    <row r="67" spans="1:25" ht="15">
      <c r="A67"/>
      <c r="B67" s="7">
        <v>0.039</v>
      </c>
      <c r="C67" s="2">
        <v>61</v>
      </c>
      <c r="D67" s="8"/>
      <c r="F67" s="9">
        <v>0.033</v>
      </c>
      <c r="G67" s="10">
        <v>66</v>
      </c>
      <c r="L67" s="10" t="s">
        <v>48</v>
      </c>
      <c r="M67" s="9">
        <v>1.0312</v>
      </c>
      <c r="O67" s="9">
        <v>0.0945</v>
      </c>
      <c r="P67" s="11">
        <v>2.4</v>
      </c>
      <c r="Q67" s="9">
        <v>0.3642</v>
      </c>
      <c r="R67" s="11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116</v>
      </c>
      <c r="X67" t="s">
        <v>117</v>
      </c>
      <c r="Y67">
        <v>2150.4</v>
      </c>
    </row>
    <row r="68" spans="1:25" ht="15">
      <c r="A68"/>
      <c r="B68" s="7">
        <v>0.0394</v>
      </c>
      <c r="C68" s="2"/>
      <c r="D68" s="8">
        <v>1</v>
      </c>
      <c r="F68" s="9">
        <v>0.032</v>
      </c>
      <c r="G68" s="10">
        <v>67</v>
      </c>
      <c r="L68" s="10" t="s">
        <v>51</v>
      </c>
      <c r="M68" s="9">
        <v>1.0469</v>
      </c>
      <c r="O68" s="9">
        <v>0.0965</v>
      </c>
      <c r="P68" s="11">
        <v>2.45</v>
      </c>
      <c r="Q68" s="9">
        <v>0.3622</v>
      </c>
      <c r="R68" s="11">
        <v>9.2</v>
      </c>
      <c r="V68" t="str">
        <f t="shared" si="1"/>
        <v>Bushels  &lt;&lt;&lt;&gt;&gt;&gt; Cubic Meters </v>
      </c>
      <c r="W68" t="s">
        <v>116</v>
      </c>
      <c r="X68" t="s">
        <v>118</v>
      </c>
      <c r="Y68">
        <v>0.03524</v>
      </c>
    </row>
    <row r="69" spans="2:25" ht="15">
      <c r="B69" s="18">
        <v>0.04</v>
      </c>
      <c r="C69" s="19">
        <v>60</v>
      </c>
      <c r="F69" s="9">
        <v>0.031</v>
      </c>
      <c r="G69" s="10">
        <v>68</v>
      </c>
      <c r="L69" s="10" t="s">
        <v>53</v>
      </c>
      <c r="M69" s="9">
        <v>1.0625</v>
      </c>
      <c r="O69" s="9">
        <v>0.0984</v>
      </c>
      <c r="P69" s="11">
        <v>2.5</v>
      </c>
      <c r="Q69" s="9">
        <v>0.3583</v>
      </c>
      <c r="R69" s="11">
        <v>9.1</v>
      </c>
      <c r="V69" t="str">
        <f t="shared" si="1"/>
        <v>Bushels  &lt;&lt;&lt;&gt;&gt;&gt; Liters </v>
      </c>
      <c r="W69" t="s">
        <v>116</v>
      </c>
      <c r="X69" t="s">
        <v>119</v>
      </c>
      <c r="Y69">
        <v>35.24</v>
      </c>
    </row>
    <row r="70" spans="2:25" ht="15">
      <c r="B70" s="18">
        <v>0.041</v>
      </c>
      <c r="C70" s="19">
        <v>59</v>
      </c>
      <c r="F70" s="9">
        <v>0.0292</v>
      </c>
      <c r="G70" s="10">
        <v>69</v>
      </c>
      <c r="L70" s="10" t="s">
        <v>56</v>
      </c>
      <c r="M70" s="9">
        <v>1.0781</v>
      </c>
      <c r="O70" s="9">
        <v>0.1024</v>
      </c>
      <c r="P70" s="11">
        <v>2.6</v>
      </c>
      <c r="Q70" s="9">
        <v>0.3543</v>
      </c>
      <c r="R70" s="11">
        <v>9</v>
      </c>
      <c r="V70" t="str">
        <f t="shared" si="1"/>
        <v>Bushels  &lt;&lt;&lt;&gt;&gt;&gt; Pecks </v>
      </c>
      <c r="W70" t="s">
        <v>116</v>
      </c>
      <c r="X70" t="s">
        <v>120</v>
      </c>
      <c r="Y70">
        <v>4</v>
      </c>
    </row>
    <row r="71" spans="2:25" ht="15">
      <c r="B71" s="18">
        <v>0.0413</v>
      </c>
      <c r="D71" s="1">
        <v>1.05</v>
      </c>
      <c r="F71" s="9">
        <v>0.028</v>
      </c>
      <c r="G71" s="10">
        <v>70</v>
      </c>
      <c r="L71" s="10" t="s">
        <v>61</v>
      </c>
      <c r="M71" s="9">
        <v>1.0938</v>
      </c>
      <c r="O71" s="9">
        <v>0.1063</v>
      </c>
      <c r="P71" s="11">
        <v>2.7</v>
      </c>
      <c r="Q71" s="9">
        <v>0.3504</v>
      </c>
      <c r="R71" s="11">
        <v>8.9</v>
      </c>
      <c r="V71" t="str">
        <f t="shared" si="1"/>
        <v>Bushels  &lt;&lt;&lt;&gt;&gt;&gt; Pint (dry) </v>
      </c>
      <c r="W71" t="s">
        <v>116</v>
      </c>
      <c r="X71" t="s">
        <v>121</v>
      </c>
      <c r="Y71">
        <v>64</v>
      </c>
    </row>
    <row r="72" spans="2:25" ht="15">
      <c r="B72" s="18">
        <v>0.042</v>
      </c>
      <c r="C72" s="19">
        <v>58</v>
      </c>
      <c r="F72" s="9">
        <v>0.026</v>
      </c>
      <c r="G72" s="10">
        <v>71</v>
      </c>
      <c r="L72" s="10" t="s">
        <v>64</v>
      </c>
      <c r="M72" s="9">
        <v>1.1094</v>
      </c>
      <c r="O72" s="9">
        <v>0.1083</v>
      </c>
      <c r="P72" s="11">
        <v>2.75</v>
      </c>
      <c r="Q72" s="9">
        <v>0.34650000000000003</v>
      </c>
      <c r="R72" s="11">
        <v>8.8</v>
      </c>
      <c r="V72" t="str">
        <f t="shared" si="1"/>
        <v>Bushels  &lt;&lt;&lt;&gt;&gt;&gt; Quarts (dry) </v>
      </c>
      <c r="W72" t="s">
        <v>116</v>
      </c>
      <c r="X72" t="s">
        <v>662</v>
      </c>
      <c r="Y72">
        <v>32</v>
      </c>
    </row>
    <row r="73" spans="2:25" ht="15">
      <c r="B73" s="18">
        <v>0.043000000000000003</v>
      </c>
      <c r="C73" s="19">
        <v>57</v>
      </c>
      <c r="F73" s="9">
        <v>0.025</v>
      </c>
      <c r="G73" s="10">
        <v>72</v>
      </c>
      <c r="L73" s="10" t="s">
        <v>67</v>
      </c>
      <c r="M73" s="9">
        <v>1.125</v>
      </c>
      <c r="O73" s="9">
        <v>0.1102</v>
      </c>
      <c r="P73" s="11">
        <v>2.8</v>
      </c>
      <c r="Q73" s="9">
        <v>0.34450000000000003</v>
      </c>
      <c r="R73" s="11">
        <v>8.75</v>
      </c>
      <c r="V73" t="str">
        <f t="shared" si="1"/>
        <v>Calorie  &lt;&lt;&lt;&gt;&gt;&gt; HorsePower-hour </v>
      </c>
      <c r="W73" t="s">
        <v>122</v>
      </c>
      <c r="X73" t="s">
        <v>123</v>
      </c>
      <c r="Y73">
        <v>1.56E-06</v>
      </c>
    </row>
    <row r="74" spans="2:25" ht="15">
      <c r="B74" s="18">
        <v>0.043300000000000005</v>
      </c>
      <c r="D74" s="1">
        <v>1.1</v>
      </c>
      <c r="F74" s="9">
        <v>0.024</v>
      </c>
      <c r="G74" s="10">
        <v>73</v>
      </c>
      <c r="L74" s="10" t="s">
        <v>70</v>
      </c>
      <c r="M74" s="9">
        <v>1.1406</v>
      </c>
      <c r="O74" s="9">
        <v>0.1142</v>
      </c>
      <c r="P74" s="11">
        <v>2.9</v>
      </c>
      <c r="Q74" s="9">
        <v>0.3425</v>
      </c>
      <c r="R74" s="11">
        <v>8.7</v>
      </c>
      <c r="V74" t="str">
        <f t="shared" si="1"/>
        <v>Calorie  &lt;&lt;&lt;&gt;&gt;&gt; HorsePower-hour (metric) </v>
      </c>
      <c r="W74" t="s">
        <v>122</v>
      </c>
      <c r="X74" t="s">
        <v>124</v>
      </c>
      <c r="Y74">
        <v>1.58E-06</v>
      </c>
    </row>
    <row r="75" spans="2:25" ht="15">
      <c r="B75" s="18">
        <v>0.0453</v>
      </c>
      <c r="D75" s="1">
        <v>1.15</v>
      </c>
      <c r="F75" s="9">
        <v>0.0225</v>
      </c>
      <c r="G75" s="10">
        <v>74</v>
      </c>
      <c r="L75" s="10" t="s">
        <v>72</v>
      </c>
      <c r="M75" s="9">
        <v>1.1562</v>
      </c>
      <c r="O75" s="9">
        <v>0.1181</v>
      </c>
      <c r="P75" s="11">
        <v>3</v>
      </c>
      <c r="Q75" s="9">
        <v>0.3386</v>
      </c>
      <c r="R75" s="11">
        <v>8.6</v>
      </c>
      <c r="V75" t="str">
        <f t="shared" si="1"/>
        <v>Calorie  &lt;&lt;&lt;&gt;&gt;&gt; Joule </v>
      </c>
      <c r="W75" t="s">
        <v>122</v>
      </c>
      <c r="X75" t="s">
        <v>125</v>
      </c>
      <c r="Y75">
        <v>4.1868</v>
      </c>
    </row>
    <row r="76" spans="2:25" ht="15">
      <c r="B76" s="18">
        <v>0.0465</v>
      </c>
      <c r="C76" s="19">
        <v>56</v>
      </c>
      <c r="F76" s="9">
        <v>0.021</v>
      </c>
      <c r="G76" s="10">
        <v>75</v>
      </c>
      <c r="L76" s="10" t="s">
        <v>75</v>
      </c>
      <c r="M76" s="9">
        <v>1.1719</v>
      </c>
      <c r="O76" s="9">
        <v>0.122</v>
      </c>
      <c r="P76" s="11">
        <v>3.1</v>
      </c>
      <c r="Q76" s="9">
        <v>0.3346</v>
      </c>
      <c r="R76" s="11">
        <v>8.5</v>
      </c>
      <c r="V76" t="str">
        <f t="shared" si="1"/>
        <v>Calorie  &lt;&lt;&lt;&gt;&gt;&gt; Kilowatt-hour </v>
      </c>
      <c r="W76" t="s">
        <v>122</v>
      </c>
      <c r="X76" t="s">
        <v>126</v>
      </c>
      <c r="Y76">
        <v>1.16E-06</v>
      </c>
    </row>
    <row r="77" spans="1:25" ht="15">
      <c r="A77" s="2" t="s">
        <v>37</v>
      </c>
      <c r="B77" s="18">
        <v>0.046900000000000004</v>
      </c>
      <c r="F77" s="9">
        <v>0.02</v>
      </c>
      <c r="G77" s="10">
        <v>76</v>
      </c>
      <c r="L77" s="10" t="s">
        <v>79</v>
      </c>
      <c r="M77" s="9">
        <v>1.1875</v>
      </c>
      <c r="O77" s="9">
        <v>0.126</v>
      </c>
      <c r="P77" s="11">
        <v>3.2</v>
      </c>
      <c r="Q77" s="9">
        <v>0.3307</v>
      </c>
      <c r="R77" s="11">
        <v>8.4</v>
      </c>
      <c r="V77" t="str">
        <f t="shared" si="1"/>
        <v>Calorie, Gram (mean)  &lt;&lt;&lt;&gt;&gt;&gt; BTU (mean) </v>
      </c>
      <c r="W77" t="s">
        <v>127</v>
      </c>
      <c r="X77" t="s">
        <v>128</v>
      </c>
      <c r="Y77">
        <v>0.00396832</v>
      </c>
    </row>
    <row r="78" spans="2:25" ht="15">
      <c r="B78" s="18">
        <v>0.0472</v>
      </c>
      <c r="D78" s="1">
        <v>1.2</v>
      </c>
      <c r="F78" s="9">
        <v>0.018</v>
      </c>
      <c r="G78" s="10">
        <v>77</v>
      </c>
      <c r="L78" s="10" t="s">
        <v>83</v>
      </c>
      <c r="M78" s="9">
        <v>1.2031</v>
      </c>
      <c r="O78" s="9">
        <v>0.128</v>
      </c>
      <c r="P78" s="11">
        <v>3.25</v>
      </c>
      <c r="Q78" s="9">
        <v>0.3268</v>
      </c>
      <c r="R78" s="11">
        <v>8.3</v>
      </c>
      <c r="V78" t="str">
        <f t="shared" si="1"/>
        <v>Candle/Square Centimeters  &lt;&lt;&lt;&gt;&gt;&gt; Lamberts </v>
      </c>
      <c r="W78" t="s">
        <v>129</v>
      </c>
      <c r="X78" t="s">
        <v>130</v>
      </c>
      <c r="Y78">
        <v>3.142</v>
      </c>
    </row>
    <row r="79" spans="2:25" ht="15">
      <c r="B79" s="18">
        <v>0.0492</v>
      </c>
      <c r="D79" s="1">
        <v>1.25</v>
      </c>
      <c r="F79" s="9">
        <v>0.016</v>
      </c>
      <c r="G79" s="10">
        <v>78</v>
      </c>
      <c r="L79" s="10" t="s">
        <v>85</v>
      </c>
      <c r="M79" s="9">
        <v>1.2188</v>
      </c>
      <c r="O79" s="9">
        <v>0.1299</v>
      </c>
      <c r="P79" s="11">
        <v>3.3</v>
      </c>
      <c r="Q79" s="9">
        <v>0.3248</v>
      </c>
      <c r="R79" s="11">
        <v>8.25</v>
      </c>
      <c r="V79" t="str">
        <f t="shared" si="1"/>
        <v>Candle/Square Inch  &lt;&lt;&lt;&gt;&gt;&gt; Lamberts </v>
      </c>
      <c r="W79" t="s">
        <v>131</v>
      </c>
      <c r="X79" t="s">
        <v>130</v>
      </c>
      <c r="Y79">
        <v>0.487</v>
      </c>
    </row>
    <row r="80" spans="2:25" ht="15">
      <c r="B80" s="18">
        <v>0.0512</v>
      </c>
      <c r="D80" s="1">
        <v>1.3</v>
      </c>
      <c r="F80" s="9">
        <v>0.0145</v>
      </c>
      <c r="G80" s="10">
        <v>79</v>
      </c>
      <c r="L80" s="10" t="s">
        <v>88</v>
      </c>
      <c r="M80" s="9">
        <v>1.2344</v>
      </c>
      <c r="O80" s="9">
        <v>0.1339</v>
      </c>
      <c r="P80" s="11">
        <v>3.4</v>
      </c>
      <c r="Q80" s="9">
        <v>0.3228</v>
      </c>
      <c r="R80" s="11">
        <v>8.2</v>
      </c>
      <c r="V80" t="str">
        <f t="shared" si="1"/>
        <v>Centares (centiares)  &lt;&lt;&lt;&gt;&gt;&gt; Square Meters </v>
      </c>
      <c r="W80" t="s">
        <v>132</v>
      </c>
      <c r="X80" t="s">
        <v>638</v>
      </c>
      <c r="Y80">
        <v>1</v>
      </c>
    </row>
    <row r="81" spans="2:25" ht="15">
      <c r="B81" s="18">
        <v>0.052000000000000005</v>
      </c>
      <c r="C81" s="19">
        <v>55</v>
      </c>
      <c r="F81" s="9">
        <v>0.0135</v>
      </c>
      <c r="G81" s="10">
        <v>80</v>
      </c>
      <c r="L81" s="10" t="s">
        <v>90</v>
      </c>
      <c r="M81" s="9">
        <v>1.25</v>
      </c>
      <c r="O81" s="9">
        <v>0.1378</v>
      </c>
      <c r="P81" s="11">
        <v>3.5</v>
      </c>
      <c r="Q81" s="9">
        <v>0.3189</v>
      </c>
      <c r="R81" s="11">
        <v>8.1</v>
      </c>
      <c r="V81" t="str">
        <f t="shared" si="1"/>
        <v>Centigrams  &lt;&lt;&lt;&gt;&gt;&gt; Grams </v>
      </c>
      <c r="W81" t="s">
        <v>133</v>
      </c>
      <c r="X81" t="s">
        <v>134</v>
      </c>
      <c r="Y81">
        <v>0.01</v>
      </c>
    </row>
    <row r="82" spans="2:25" ht="15">
      <c r="B82" s="18">
        <v>0.0531</v>
      </c>
      <c r="D82" s="1">
        <v>1.35</v>
      </c>
      <c r="F82" s="9">
        <v>0.013</v>
      </c>
      <c r="G82" s="10">
        <v>81</v>
      </c>
      <c r="L82" s="10" t="s">
        <v>93</v>
      </c>
      <c r="M82" s="9">
        <v>1.2656</v>
      </c>
      <c r="O82" s="9">
        <v>0.1417</v>
      </c>
      <c r="P82" s="11">
        <v>3.6</v>
      </c>
      <c r="Q82" s="9">
        <v>0.315</v>
      </c>
      <c r="R82" s="11">
        <v>8</v>
      </c>
      <c r="V82" t="str">
        <f t="shared" si="1"/>
        <v>Centiliter  &lt;&lt;&lt;&gt;&gt;&gt; Ounce fluid (US) </v>
      </c>
      <c r="W82" t="s">
        <v>135</v>
      </c>
      <c r="X82" t="s">
        <v>136</v>
      </c>
      <c r="Y82">
        <v>0.3382</v>
      </c>
    </row>
    <row r="83" spans="2:25" ht="15">
      <c r="B83" s="18">
        <v>0.055</v>
      </c>
      <c r="C83" s="19">
        <v>54</v>
      </c>
      <c r="F83" s="9">
        <v>0.0125</v>
      </c>
      <c r="G83" s="10">
        <v>82</v>
      </c>
      <c r="L83" s="10" t="s">
        <v>97</v>
      </c>
      <c r="M83" s="9">
        <v>1.2812</v>
      </c>
      <c r="O83" s="9">
        <v>0.1457</v>
      </c>
      <c r="P83" s="11">
        <v>3.7</v>
      </c>
      <c r="Q83" s="9">
        <v>0.311</v>
      </c>
      <c r="R83" s="11">
        <v>7.9</v>
      </c>
      <c r="V83" t="str">
        <f t="shared" si="1"/>
        <v>Centiliters  &lt;&lt;&lt;&gt;&gt;&gt; Liters </v>
      </c>
      <c r="W83" t="s">
        <v>137</v>
      </c>
      <c r="X83" t="s">
        <v>119</v>
      </c>
      <c r="Y83">
        <v>0.01</v>
      </c>
    </row>
    <row r="84" spans="2:25" ht="15">
      <c r="B84" s="18">
        <v>0.0551</v>
      </c>
      <c r="D84" s="1">
        <v>1.4</v>
      </c>
      <c r="F84" s="9">
        <v>0.012</v>
      </c>
      <c r="G84" s="10">
        <v>83</v>
      </c>
      <c r="L84" s="10" t="s">
        <v>99</v>
      </c>
      <c r="M84" s="9">
        <v>1.2969</v>
      </c>
      <c r="O84" s="9">
        <v>0.1476</v>
      </c>
      <c r="P84" s="11">
        <v>3.75</v>
      </c>
      <c r="Q84" s="9">
        <v>0.3071</v>
      </c>
      <c r="R84" s="11">
        <v>7.8</v>
      </c>
      <c r="V84" t="str">
        <f t="shared" si="1"/>
        <v>Centimeter-Dynes &lt;&lt;&lt;&gt;&gt;&gt; Meter-kgs</v>
      </c>
      <c r="W84" t="s">
        <v>138</v>
      </c>
      <c r="X84" t="s">
        <v>139</v>
      </c>
      <c r="Y84">
        <v>1.02E-08</v>
      </c>
    </row>
    <row r="85" spans="2:25" ht="15">
      <c r="B85" s="18">
        <v>0.057100000000000005</v>
      </c>
      <c r="D85" s="1">
        <v>1.45</v>
      </c>
      <c r="F85" s="9">
        <v>0.0115</v>
      </c>
      <c r="G85" s="10">
        <v>84</v>
      </c>
      <c r="L85" s="10" t="s">
        <v>102</v>
      </c>
      <c r="M85" s="9">
        <v>1.3125</v>
      </c>
      <c r="O85" s="9">
        <v>0.1496</v>
      </c>
      <c r="P85" s="11">
        <v>3.8</v>
      </c>
      <c r="Q85" s="9">
        <v>0.3051</v>
      </c>
      <c r="R85" s="11">
        <v>7.75</v>
      </c>
      <c r="V85" t="str">
        <f t="shared" si="1"/>
        <v>Centimeter-Dynes &lt;&lt;&lt;&gt;&gt;&gt; Pound-Feet</v>
      </c>
      <c r="W85" t="s">
        <v>138</v>
      </c>
      <c r="X85" t="s">
        <v>140</v>
      </c>
      <c r="Y85">
        <v>7.38E-08</v>
      </c>
    </row>
    <row r="86" spans="2:25" ht="15">
      <c r="B86" s="18">
        <v>0.0591</v>
      </c>
      <c r="D86" s="1">
        <v>1.5</v>
      </c>
      <c r="F86" s="9">
        <v>0.011</v>
      </c>
      <c r="G86" s="10">
        <v>85</v>
      </c>
      <c r="L86" s="10" t="s">
        <v>104</v>
      </c>
      <c r="M86" s="9">
        <v>1.3281</v>
      </c>
      <c r="O86" s="9">
        <v>0.1535</v>
      </c>
      <c r="P86" s="11">
        <v>3.9</v>
      </c>
      <c r="Q86" s="9">
        <v>0.3031</v>
      </c>
      <c r="R86" s="11">
        <v>7.7</v>
      </c>
      <c r="V86" t="str">
        <f t="shared" si="1"/>
        <v>Centimeters &lt;&lt;&lt;&gt;&gt;&gt; Feet</v>
      </c>
      <c r="W86" t="s">
        <v>2</v>
      </c>
      <c r="X86" t="s">
        <v>3</v>
      </c>
      <c r="Y86">
        <v>0.0328084</v>
      </c>
    </row>
    <row r="87" spans="2:25" ht="15">
      <c r="B87" s="18">
        <v>0.059500000000000004</v>
      </c>
      <c r="C87" s="19">
        <v>53</v>
      </c>
      <c r="F87" s="9">
        <v>0.0105</v>
      </c>
      <c r="G87" s="10">
        <v>86</v>
      </c>
      <c r="L87" s="10" t="s">
        <v>567</v>
      </c>
      <c r="M87" s="9">
        <v>1.3438</v>
      </c>
      <c r="O87" s="9">
        <v>0.1575</v>
      </c>
      <c r="P87" s="11">
        <v>4</v>
      </c>
      <c r="Q87" s="9">
        <v>0.2992</v>
      </c>
      <c r="R87" s="11">
        <v>7.6</v>
      </c>
      <c r="V87" t="str">
        <f t="shared" si="1"/>
        <v>Centimeters &lt;&lt;&lt;&gt;&gt;&gt; Inches</v>
      </c>
      <c r="W87" t="s">
        <v>2</v>
      </c>
      <c r="X87" t="s">
        <v>0</v>
      </c>
      <c r="Y87">
        <v>0.3937008</v>
      </c>
    </row>
    <row r="88" spans="2:25" ht="15">
      <c r="B88" s="18">
        <v>0.061000000000000006</v>
      </c>
      <c r="D88" s="1">
        <v>1.55</v>
      </c>
      <c r="F88" s="9">
        <v>0.01</v>
      </c>
      <c r="G88" s="10">
        <v>87</v>
      </c>
      <c r="L88" s="10" t="s">
        <v>571</v>
      </c>
      <c r="M88" s="9">
        <v>1.3594</v>
      </c>
      <c r="O88" s="9">
        <v>0.1614</v>
      </c>
      <c r="P88" s="11">
        <v>4.1</v>
      </c>
      <c r="Q88" s="9">
        <v>0.2953</v>
      </c>
      <c r="R88" s="11">
        <v>7.5</v>
      </c>
      <c r="V88" t="str">
        <f t="shared" si="1"/>
        <v>Centimeters &lt;&lt;&lt;&gt;&gt;&gt; Kilometers</v>
      </c>
      <c r="W88" t="s">
        <v>2</v>
      </c>
      <c r="X88" t="s">
        <v>7</v>
      </c>
      <c r="Y88">
        <v>1E-05</v>
      </c>
    </row>
    <row r="89" spans="1:25" ht="15">
      <c r="A89" s="2" t="s">
        <v>57</v>
      </c>
      <c r="B89" s="18">
        <v>0.0625</v>
      </c>
      <c r="F89" s="9">
        <v>0.0095</v>
      </c>
      <c r="G89" s="10">
        <v>88</v>
      </c>
      <c r="L89" s="10" t="s">
        <v>573</v>
      </c>
      <c r="M89" s="9">
        <v>1.375</v>
      </c>
      <c r="O89" s="9">
        <v>0.1654</v>
      </c>
      <c r="P89" s="11">
        <v>4.2</v>
      </c>
      <c r="Q89" s="9">
        <v>0.2913</v>
      </c>
      <c r="R89" s="11">
        <v>7.4</v>
      </c>
      <c r="V89" t="str">
        <f t="shared" si="1"/>
        <v>Centimeters &lt;&lt;&lt;&gt;&gt;&gt; Meters</v>
      </c>
      <c r="W89" t="s">
        <v>2</v>
      </c>
      <c r="X89" t="s">
        <v>4</v>
      </c>
      <c r="Y89">
        <v>0.01</v>
      </c>
    </row>
    <row r="90" spans="2:25" ht="15">
      <c r="B90" s="18">
        <v>0.063</v>
      </c>
      <c r="D90" s="1">
        <v>1.6</v>
      </c>
      <c r="F90" s="9">
        <v>0.0091</v>
      </c>
      <c r="G90" s="10">
        <v>89</v>
      </c>
      <c r="L90" s="10" t="s">
        <v>576</v>
      </c>
      <c r="M90" s="9">
        <v>1.3906</v>
      </c>
      <c r="O90" s="9">
        <v>0.1673</v>
      </c>
      <c r="P90" s="11">
        <v>4.25</v>
      </c>
      <c r="Q90" s="9">
        <v>0.2874</v>
      </c>
      <c r="R90" s="11">
        <v>7.3</v>
      </c>
      <c r="V90" t="str">
        <f t="shared" si="1"/>
        <v>Centimeters &lt;&lt;&lt;&gt;&gt;&gt; Miles</v>
      </c>
      <c r="W90" t="s">
        <v>2</v>
      </c>
      <c r="X90" t="s">
        <v>6</v>
      </c>
      <c r="Y90">
        <v>6.21E-06</v>
      </c>
    </row>
    <row r="91" spans="2:25" ht="15">
      <c r="B91" s="18">
        <v>0.0635</v>
      </c>
      <c r="C91" s="19">
        <v>52</v>
      </c>
      <c r="F91" s="9">
        <v>0.0087</v>
      </c>
      <c r="G91" s="10">
        <v>90</v>
      </c>
      <c r="L91" s="10" t="s">
        <v>579</v>
      </c>
      <c r="M91" s="9">
        <v>1.4062</v>
      </c>
      <c r="O91" s="9">
        <v>0.1693</v>
      </c>
      <c r="P91" s="11">
        <v>4.3</v>
      </c>
      <c r="Q91" s="9">
        <v>0.2854</v>
      </c>
      <c r="R91" s="11">
        <v>7.25</v>
      </c>
      <c r="V91" t="str">
        <f t="shared" si="1"/>
        <v>Centimeters &lt;&lt;&lt;&gt;&gt;&gt; Millimeters</v>
      </c>
      <c r="W91" t="s">
        <v>2</v>
      </c>
      <c r="X91" t="s">
        <v>1</v>
      </c>
      <c r="Y91">
        <v>10</v>
      </c>
    </row>
    <row r="92" spans="2:25" ht="15">
      <c r="B92" s="18">
        <v>0.065</v>
      </c>
      <c r="D92" s="1">
        <v>1.65</v>
      </c>
      <c r="F92" s="9">
        <v>0.0083</v>
      </c>
      <c r="G92" s="10">
        <v>91</v>
      </c>
      <c r="L92" s="10" t="s">
        <v>582</v>
      </c>
      <c r="M92" s="9">
        <v>1.4219</v>
      </c>
      <c r="O92" s="9">
        <v>0.1732</v>
      </c>
      <c r="P92" s="11">
        <v>4.4</v>
      </c>
      <c r="Q92" s="9">
        <v>0.28350000000000003</v>
      </c>
      <c r="R92" s="11">
        <v>7.2</v>
      </c>
      <c r="V92" t="str">
        <f t="shared" si="1"/>
        <v>Centimeters &lt;&lt;&lt;&gt;&gt;&gt; Mils</v>
      </c>
      <c r="W92" t="s">
        <v>2</v>
      </c>
      <c r="X92" t="s">
        <v>141</v>
      </c>
      <c r="Y92">
        <v>393.7</v>
      </c>
    </row>
    <row r="93" spans="2:25" ht="15">
      <c r="B93" s="18">
        <v>0.0669</v>
      </c>
      <c r="D93" s="1">
        <v>1.7</v>
      </c>
      <c r="F93" s="9">
        <v>0.0079</v>
      </c>
      <c r="G93" s="10">
        <v>92</v>
      </c>
      <c r="L93" s="10" t="s">
        <v>584</v>
      </c>
      <c r="M93" s="9">
        <v>1.4375</v>
      </c>
      <c r="O93" s="9">
        <v>0.1772</v>
      </c>
      <c r="P93" s="11">
        <v>4.5</v>
      </c>
      <c r="Q93" s="9">
        <v>0.2795</v>
      </c>
      <c r="R93" s="11">
        <v>7.1</v>
      </c>
      <c r="V93" t="str">
        <f t="shared" si="1"/>
        <v>Centimeters &lt;&lt;&lt;&gt;&gt;&gt; Yards</v>
      </c>
      <c r="W93" t="s">
        <v>2</v>
      </c>
      <c r="X93" t="s">
        <v>5</v>
      </c>
      <c r="Y93">
        <v>0.01094</v>
      </c>
    </row>
    <row r="94" spans="2:25" ht="15">
      <c r="B94" s="18">
        <v>0.067</v>
      </c>
      <c r="C94" s="19">
        <v>51</v>
      </c>
      <c r="F94" s="9">
        <v>0.0075</v>
      </c>
      <c r="G94" s="10">
        <v>93</v>
      </c>
      <c r="L94" s="10" t="s">
        <v>589</v>
      </c>
      <c r="M94" s="9">
        <v>1.4531</v>
      </c>
      <c r="O94" s="9">
        <v>0.1811</v>
      </c>
      <c r="P94" s="11">
        <v>4.6</v>
      </c>
      <c r="Q94" s="9">
        <v>0.2756</v>
      </c>
      <c r="R94" s="11">
        <v>7</v>
      </c>
      <c r="V94" t="str">
        <f t="shared" si="1"/>
        <v>Centimeters of Mercury  &lt;&lt;&lt;&gt;&gt;&gt; Atmospheres </v>
      </c>
      <c r="W94" t="s">
        <v>142</v>
      </c>
      <c r="X94" t="s">
        <v>647</v>
      </c>
      <c r="Y94">
        <v>0.01316</v>
      </c>
    </row>
    <row r="95" spans="2:25" ht="15">
      <c r="B95" s="18">
        <v>0.0689</v>
      </c>
      <c r="D95" s="1">
        <v>1.75</v>
      </c>
      <c r="F95" s="9">
        <v>0.0071</v>
      </c>
      <c r="G95" s="10">
        <v>94</v>
      </c>
      <c r="L95" s="10" t="s">
        <v>592</v>
      </c>
      <c r="M95" s="9">
        <v>1.4688</v>
      </c>
      <c r="O95" s="9">
        <v>0.185</v>
      </c>
      <c r="P95" s="11">
        <v>4.7</v>
      </c>
      <c r="Q95" s="9">
        <v>0.2717</v>
      </c>
      <c r="R95" s="11">
        <v>6.9</v>
      </c>
      <c r="V95" t="str">
        <f t="shared" si="1"/>
        <v>Centimeters of Mercury  &lt;&lt;&lt;&gt;&gt;&gt; Feet of water </v>
      </c>
      <c r="W95" t="s">
        <v>142</v>
      </c>
      <c r="X95" t="s">
        <v>143</v>
      </c>
      <c r="Y95">
        <v>0.4461</v>
      </c>
    </row>
    <row r="96" spans="2:25" ht="15">
      <c r="B96" s="18">
        <v>0.07</v>
      </c>
      <c r="C96" s="19">
        <v>50</v>
      </c>
      <c r="F96" s="9">
        <v>0.0067</v>
      </c>
      <c r="G96" s="10">
        <v>95</v>
      </c>
      <c r="L96" s="10" t="s">
        <v>594</v>
      </c>
      <c r="M96" s="9">
        <v>1.4844</v>
      </c>
      <c r="O96" s="9">
        <v>0.187</v>
      </c>
      <c r="P96" s="11">
        <v>4.75</v>
      </c>
      <c r="Q96" s="9">
        <v>0.2677</v>
      </c>
      <c r="R96" s="11">
        <v>6.8</v>
      </c>
      <c r="V96" t="str">
        <f t="shared" si="1"/>
        <v>Centimeters of Mercury  &lt;&lt;&lt;&gt;&gt;&gt; Kgs/sq. meter </v>
      </c>
      <c r="W96" t="s">
        <v>142</v>
      </c>
      <c r="X96" t="s">
        <v>654</v>
      </c>
      <c r="Y96">
        <v>136</v>
      </c>
    </row>
    <row r="97" spans="2:25" ht="15">
      <c r="B97" s="18">
        <v>0.0709</v>
      </c>
      <c r="D97" s="1">
        <v>1.8</v>
      </c>
      <c r="F97" s="9">
        <v>0.0063</v>
      </c>
      <c r="G97" s="10">
        <v>96</v>
      </c>
      <c r="L97" s="10" t="s">
        <v>597</v>
      </c>
      <c r="M97" s="9">
        <v>1.5</v>
      </c>
      <c r="O97" s="9">
        <v>0.189</v>
      </c>
      <c r="P97" s="11">
        <v>4.8</v>
      </c>
      <c r="Q97" s="9">
        <v>0.2657</v>
      </c>
      <c r="R97" s="11">
        <v>6.75</v>
      </c>
      <c r="V97" t="str">
        <f t="shared" si="1"/>
        <v>Centimeters of Mercury  &lt;&lt;&lt;&gt;&gt;&gt; Pounds/sq. Foot </v>
      </c>
      <c r="W97" t="s">
        <v>142</v>
      </c>
      <c r="X97" t="s">
        <v>669</v>
      </c>
      <c r="Y97">
        <v>27.85</v>
      </c>
    </row>
    <row r="98" spans="2:25" ht="15">
      <c r="B98" s="18">
        <v>0.0728</v>
      </c>
      <c r="D98" s="1">
        <v>1.85</v>
      </c>
      <c r="F98" s="9">
        <v>0.0059</v>
      </c>
      <c r="G98" s="10">
        <v>97</v>
      </c>
      <c r="O98" s="9">
        <v>0.1929</v>
      </c>
      <c r="P98" s="11">
        <v>4.9</v>
      </c>
      <c r="Q98" s="9">
        <v>0.2638</v>
      </c>
      <c r="R98" s="11">
        <v>6.7</v>
      </c>
      <c r="V98" t="str">
        <f t="shared" si="1"/>
        <v>Centimeters of Mercury  &lt;&lt;&lt;&gt;&gt;&gt; Pounds/sq. Inch </v>
      </c>
      <c r="W98" t="s">
        <v>142</v>
      </c>
      <c r="X98" t="s">
        <v>655</v>
      </c>
      <c r="Y98">
        <v>0.1934</v>
      </c>
    </row>
    <row r="99" spans="2:25" ht="15">
      <c r="B99" s="18">
        <v>0.073</v>
      </c>
      <c r="C99" s="19">
        <v>49</v>
      </c>
      <c r="O99" s="9">
        <v>0.1969</v>
      </c>
      <c r="P99" s="11">
        <v>5</v>
      </c>
      <c r="Q99" s="9">
        <v>0.2598</v>
      </c>
      <c r="R99" s="11">
        <v>6.6</v>
      </c>
      <c r="V99" t="str">
        <f t="shared" si="1"/>
        <v>Centimeters per Minute &lt;&lt;&lt;&gt;&gt;&gt; Inches per Minute</v>
      </c>
      <c r="W99" t="s">
        <v>144</v>
      </c>
      <c r="X99" t="s">
        <v>145</v>
      </c>
      <c r="Y99">
        <v>0.3937008</v>
      </c>
    </row>
    <row r="100" spans="2:25" ht="15">
      <c r="B100" s="18">
        <v>0.0748</v>
      </c>
      <c r="D100" s="1">
        <v>1.9</v>
      </c>
      <c r="F100" s="3" t="s">
        <v>149</v>
      </c>
      <c r="G100" s="3"/>
      <c r="I100" s="3" t="s">
        <v>149</v>
      </c>
      <c r="J100" s="3"/>
      <c r="O100" s="9">
        <v>0.2008</v>
      </c>
      <c r="P100" s="11">
        <v>5.1</v>
      </c>
      <c r="Q100" s="9">
        <v>0.2559</v>
      </c>
      <c r="R100" s="11">
        <v>6.5</v>
      </c>
      <c r="V100" t="str">
        <f t="shared" si="1"/>
        <v>Centimeters per Second &lt;&lt;&lt;&gt;&gt;&gt; Feet per Minute</v>
      </c>
      <c r="W100" t="s">
        <v>146</v>
      </c>
      <c r="X100" t="s">
        <v>147</v>
      </c>
      <c r="Y100">
        <v>1.968504</v>
      </c>
    </row>
    <row r="101" spans="2:25" ht="15">
      <c r="B101" s="18">
        <v>0.076</v>
      </c>
      <c r="C101" s="19">
        <v>48</v>
      </c>
      <c r="F101" s="9">
        <v>0.0059</v>
      </c>
      <c r="G101" s="10">
        <v>97</v>
      </c>
      <c r="I101" s="9">
        <v>1.5</v>
      </c>
      <c r="J101" s="10" t="s">
        <v>597</v>
      </c>
      <c r="O101" s="9">
        <v>0.2047</v>
      </c>
      <c r="P101" s="11">
        <v>5.2</v>
      </c>
      <c r="Q101" s="9">
        <v>0.252</v>
      </c>
      <c r="R101" s="11">
        <v>6.4</v>
      </c>
      <c r="V101" t="str">
        <f t="shared" si="1"/>
        <v>Centimeters per Second &lt;&lt;&lt;&gt;&gt;&gt; Feet per Second</v>
      </c>
      <c r="W101" t="s">
        <v>146</v>
      </c>
      <c r="X101" t="s">
        <v>148</v>
      </c>
      <c r="Y101">
        <v>0.0328084</v>
      </c>
    </row>
    <row r="102" spans="2:25" ht="15">
      <c r="B102" s="18">
        <v>0.07680000000000001</v>
      </c>
      <c r="D102" s="1">
        <v>1.95</v>
      </c>
      <c r="F102" s="9">
        <v>0.0063</v>
      </c>
      <c r="G102" s="10">
        <v>96</v>
      </c>
      <c r="I102" s="9">
        <v>1.4844</v>
      </c>
      <c r="J102" s="10" t="s">
        <v>594</v>
      </c>
      <c r="O102" s="9">
        <v>0.2067</v>
      </c>
      <c r="P102" s="11">
        <v>5.25</v>
      </c>
      <c r="Q102" s="9">
        <v>0.248</v>
      </c>
      <c r="R102" s="11">
        <v>6.3</v>
      </c>
      <c r="V102" t="str">
        <f t="shared" si="1"/>
        <v>Centimeters/Seconds  &lt;&lt;&lt;&gt;&gt;&gt; Feet/Minutes </v>
      </c>
      <c r="W102" t="s">
        <v>150</v>
      </c>
      <c r="X102" t="s">
        <v>151</v>
      </c>
      <c r="Y102">
        <v>1.1969</v>
      </c>
    </row>
    <row r="103" spans="1:25" ht="15">
      <c r="A103" s="2" t="s">
        <v>81</v>
      </c>
      <c r="B103" s="18">
        <v>0.0781</v>
      </c>
      <c r="F103" s="9">
        <v>0.0067</v>
      </c>
      <c r="G103" s="10">
        <v>95</v>
      </c>
      <c r="I103" s="9">
        <v>1.4688</v>
      </c>
      <c r="J103" s="10" t="s">
        <v>592</v>
      </c>
      <c r="O103" s="9">
        <v>0.2087</v>
      </c>
      <c r="P103" s="11">
        <v>5.3</v>
      </c>
      <c r="Q103" s="9">
        <v>0.2461</v>
      </c>
      <c r="R103" s="11">
        <v>6.25</v>
      </c>
      <c r="V103" t="str">
        <f t="shared" si="1"/>
        <v>Centimeters/Seconds  &lt;&lt;&lt;&gt;&gt;&gt; Feet/Seconds </v>
      </c>
      <c r="W103" t="s">
        <v>150</v>
      </c>
      <c r="X103" t="s">
        <v>152</v>
      </c>
      <c r="Y103">
        <v>0.03281</v>
      </c>
    </row>
    <row r="104" spans="2:25" ht="15">
      <c r="B104" s="18">
        <v>0.0785</v>
      </c>
      <c r="C104" s="19">
        <v>47</v>
      </c>
      <c r="F104" s="9">
        <v>0.0071</v>
      </c>
      <c r="G104" s="10">
        <v>94</v>
      </c>
      <c r="I104" s="9">
        <v>1.4531</v>
      </c>
      <c r="J104" s="10" t="s">
        <v>589</v>
      </c>
      <c r="O104" s="9">
        <v>0.2126</v>
      </c>
      <c r="P104" s="11">
        <v>5.4</v>
      </c>
      <c r="Q104" s="9">
        <v>0.2441</v>
      </c>
      <c r="R104" s="11">
        <v>6.2</v>
      </c>
      <c r="V104" t="str">
        <f t="shared" si="1"/>
        <v>Centimeters/Seconds  &lt;&lt;&lt;&gt;&gt;&gt; Kilometers/Hour </v>
      </c>
      <c r="W104" t="s">
        <v>150</v>
      </c>
      <c r="X104" t="s">
        <v>153</v>
      </c>
      <c r="Y104">
        <v>0.036</v>
      </c>
    </row>
    <row r="105" spans="2:25" ht="15">
      <c r="B105" s="18">
        <v>0.0787</v>
      </c>
      <c r="D105" s="1">
        <v>2</v>
      </c>
      <c r="F105" s="9">
        <v>0.0075</v>
      </c>
      <c r="G105" s="10">
        <v>93</v>
      </c>
      <c r="I105" s="9">
        <v>1.4375</v>
      </c>
      <c r="J105" s="10" t="s">
        <v>584</v>
      </c>
      <c r="O105" s="9">
        <v>0.2165</v>
      </c>
      <c r="P105" s="11">
        <v>5.5</v>
      </c>
      <c r="Q105" s="9">
        <v>0.2402</v>
      </c>
      <c r="R105" s="11">
        <v>6.1</v>
      </c>
      <c r="V105" t="str">
        <f t="shared" si="1"/>
        <v>Centimeters/Seconds  &lt;&lt;&lt;&gt;&gt;&gt; Knots </v>
      </c>
      <c r="W105" t="s">
        <v>150</v>
      </c>
      <c r="X105" t="s">
        <v>154</v>
      </c>
      <c r="Y105">
        <v>0.1943</v>
      </c>
    </row>
    <row r="106" spans="2:25" ht="15">
      <c r="B106" s="18">
        <v>0.08070000000000001</v>
      </c>
      <c r="D106" s="1">
        <v>2.05</v>
      </c>
      <c r="F106" s="9">
        <v>0.0079</v>
      </c>
      <c r="G106" s="10">
        <v>92</v>
      </c>
      <c r="I106" s="9">
        <v>1.4219</v>
      </c>
      <c r="J106" s="10" t="s">
        <v>582</v>
      </c>
      <c r="O106" s="9">
        <v>0.2205</v>
      </c>
      <c r="P106" s="11">
        <v>5.6</v>
      </c>
      <c r="Q106" s="9">
        <v>0.2362</v>
      </c>
      <c r="R106" s="11">
        <v>6</v>
      </c>
      <c r="V106" t="str">
        <f t="shared" si="1"/>
        <v>Centimeters/Seconds  &lt;&lt;&lt;&gt;&gt;&gt; Meters/Minutes </v>
      </c>
      <c r="W106" t="s">
        <v>150</v>
      </c>
      <c r="X106" t="s">
        <v>155</v>
      </c>
      <c r="Y106">
        <v>0.6</v>
      </c>
    </row>
    <row r="107" spans="2:25" ht="15">
      <c r="B107" s="18">
        <v>0.081</v>
      </c>
      <c r="C107" s="19">
        <v>46</v>
      </c>
      <c r="F107" s="9">
        <v>0.0083</v>
      </c>
      <c r="G107" s="10">
        <v>91</v>
      </c>
      <c r="I107" s="9">
        <v>1.4062</v>
      </c>
      <c r="J107" s="10" t="s">
        <v>579</v>
      </c>
      <c r="O107" s="9">
        <v>0.2244</v>
      </c>
      <c r="P107" s="11">
        <v>5.7</v>
      </c>
      <c r="Q107" s="9">
        <v>0.2323</v>
      </c>
      <c r="R107" s="11">
        <v>5.9</v>
      </c>
      <c r="V107" t="str">
        <f t="shared" si="1"/>
        <v>Centimeters/Seconds  &lt;&lt;&lt;&gt;&gt;&gt; Miles/Hour </v>
      </c>
      <c r="W107" t="s">
        <v>150</v>
      </c>
      <c r="X107" t="s">
        <v>156</v>
      </c>
      <c r="Y107">
        <v>0.02237</v>
      </c>
    </row>
    <row r="108" spans="2:25" ht="15">
      <c r="B108" s="18">
        <v>0.082</v>
      </c>
      <c r="C108" s="19">
        <v>45</v>
      </c>
      <c r="F108" s="9">
        <v>0.0087</v>
      </c>
      <c r="G108" s="10">
        <v>90</v>
      </c>
      <c r="I108" s="9">
        <v>1.3906</v>
      </c>
      <c r="J108" s="10" t="s">
        <v>576</v>
      </c>
      <c r="O108" s="9">
        <v>0.2264</v>
      </c>
      <c r="P108" s="11">
        <v>5.75</v>
      </c>
      <c r="Q108" s="9">
        <v>0.2283</v>
      </c>
      <c r="R108" s="11">
        <v>5.8</v>
      </c>
      <c r="V108" t="str">
        <f t="shared" si="1"/>
        <v>Centimeters/Seconds  &lt;&lt;&lt;&gt;&gt;&gt; Miles/Minutes </v>
      </c>
      <c r="W108" t="s">
        <v>150</v>
      </c>
      <c r="X108" t="s">
        <v>157</v>
      </c>
      <c r="Y108">
        <v>0.0003728</v>
      </c>
    </row>
    <row r="109" spans="2:25" ht="15">
      <c r="B109" s="18">
        <v>0.08270000000000001</v>
      </c>
      <c r="D109" s="1">
        <v>2.1</v>
      </c>
      <c r="F109" s="9">
        <v>0.0091</v>
      </c>
      <c r="G109" s="10">
        <v>89</v>
      </c>
      <c r="I109" s="9">
        <v>1.375</v>
      </c>
      <c r="J109" s="10" t="s">
        <v>573</v>
      </c>
      <c r="O109" s="9">
        <v>0.2283</v>
      </c>
      <c r="P109" s="11">
        <v>5.8</v>
      </c>
      <c r="Q109" s="9">
        <v>0.2264</v>
      </c>
      <c r="R109" s="11">
        <v>5.75</v>
      </c>
      <c r="V109" t="str">
        <f t="shared" si="1"/>
        <v>Centimeters/Seconds/Seconds  &lt;&lt;&lt;&gt;&gt;&gt; Feet/Seconds/Seconds </v>
      </c>
      <c r="W109" t="s">
        <v>158</v>
      </c>
      <c r="X109" t="s">
        <v>159</v>
      </c>
      <c r="Y109">
        <v>0.03281</v>
      </c>
    </row>
    <row r="110" spans="2:25" ht="15">
      <c r="B110" s="18">
        <v>0.08460000000000001</v>
      </c>
      <c r="D110" s="1">
        <v>2.15</v>
      </c>
      <c r="F110" s="9">
        <v>0.0095</v>
      </c>
      <c r="G110" s="10">
        <v>88</v>
      </c>
      <c r="I110" s="9">
        <v>1.3594</v>
      </c>
      <c r="J110" s="10" t="s">
        <v>571</v>
      </c>
      <c r="O110" s="9">
        <v>0.2323</v>
      </c>
      <c r="P110" s="11">
        <v>5.9</v>
      </c>
      <c r="Q110" s="9">
        <v>0.2244</v>
      </c>
      <c r="R110" s="11">
        <v>5.7</v>
      </c>
      <c r="V110" t="str">
        <f t="shared" si="1"/>
        <v>Centimeters/Seconds/Seconds  &lt;&lt;&lt;&gt;&gt;&gt; Kilometers/Hour/Seconds </v>
      </c>
      <c r="W110" t="s">
        <v>158</v>
      </c>
      <c r="X110" t="s">
        <v>160</v>
      </c>
      <c r="Y110">
        <v>0.036</v>
      </c>
    </row>
    <row r="111" spans="2:25" ht="15">
      <c r="B111" s="18">
        <v>0.08600000000000001</v>
      </c>
      <c r="C111" s="19">
        <v>44</v>
      </c>
      <c r="F111" s="9">
        <v>0.01</v>
      </c>
      <c r="G111" s="10">
        <v>87</v>
      </c>
      <c r="I111" s="9">
        <v>1.3438</v>
      </c>
      <c r="J111" s="10" t="s">
        <v>567</v>
      </c>
      <c r="O111" s="9">
        <v>0.2362</v>
      </c>
      <c r="P111" s="11">
        <v>6</v>
      </c>
      <c r="Q111" s="9">
        <v>0.2205</v>
      </c>
      <c r="R111" s="11">
        <v>5.6</v>
      </c>
      <c r="V111" t="str">
        <f t="shared" si="1"/>
        <v>Centimeters/Seconds/Seconds  &lt;&lt;&lt;&gt;&gt;&gt; meters/Seconds/Seconds </v>
      </c>
      <c r="W111" t="s">
        <v>158</v>
      </c>
      <c r="X111" t="s">
        <v>161</v>
      </c>
      <c r="Y111">
        <v>0.01</v>
      </c>
    </row>
    <row r="112" spans="2:25" ht="15">
      <c r="B112" s="18">
        <v>0.08660000000000001</v>
      </c>
      <c r="D112" s="1">
        <v>2.2</v>
      </c>
      <c r="F112" s="9">
        <v>0.0105</v>
      </c>
      <c r="G112" s="10">
        <v>86</v>
      </c>
      <c r="I112" s="9">
        <v>1.3281</v>
      </c>
      <c r="J112" s="10" t="s">
        <v>104</v>
      </c>
      <c r="O112" s="9">
        <v>0.2402</v>
      </c>
      <c r="P112" s="11">
        <v>6.1</v>
      </c>
      <c r="Q112" s="9">
        <v>0.2165</v>
      </c>
      <c r="R112" s="11">
        <v>5.5</v>
      </c>
      <c r="V112" t="str">
        <f t="shared" si="1"/>
        <v>Centimeters/Seconds/Seconds  &lt;&lt;&lt;&gt;&gt;&gt; Miles/Hour/Seconds </v>
      </c>
      <c r="W112" t="s">
        <v>158</v>
      </c>
      <c r="X112" t="s">
        <v>162</v>
      </c>
      <c r="Y112">
        <v>0.02237</v>
      </c>
    </row>
    <row r="113" spans="2:25" ht="15">
      <c r="B113" s="18">
        <v>0.0886</v>
      </c>
      <c r="D113" s="1">
        <v>2.25</v>
      </c>
      <c r="F113" s="9">
        <v>0.011</v>
      </c>
      <c r="G113" s="10">
        <v>85</v>
      </c>
      <c r="I113" s="9">
        <v>1.3125</v>
      </c>
      <c r="J113" s="10" t="s">
        <v>102</v>
      </c>
      <c r="O113" s="9">
        <v>0.2441</v>
      </c>
      <c r="P113" s="11">
        <v>6.2</v>
      </c>
      <c r="Q113" s="9">
        <v>0.2126</v>
      </c>
      <c r="R113" s="11">
        <v>5.4</v>
      </c>
      <c r="V113" t="str">
        <f t="shared" si="1"/>
        <v>Centimeters-Dynes &lt;&lt;&lt;&gt;&gt;&gt; Centimeter-Grams</v>
      </c>
      <c r="W113" t="s">
        <v>163</v>
      </c>
      <c r="X113" t="s">
        <v>164</v>
      </c>
      <c r="Y113">
        <v>0.00102</v>
      </c>
    </row>
    <row r="114" spans="2:25" ht="15">
      <c r="B114" s="18">
        <v>0.089</v>
      </c>
      <c r="C114" s="19">
        <v>43</v>
      </c>
      <c r="F114" s="9">
        <v>0.0115</v>
      </c>
      <c r="G114" s="10">
        <v>84</v>
      </c>
      <c r="I114" s="9">
        <v>1.2969</v>
      </c>
      <c r="J114" s="10" t="s">
        <v>99</v>
      </c>
      <c r="O114" s="9">
        <v>0.2461</v>
      </c>
      <c r="P114" s="11">
        <v>6.25</v>
      </c>
      <c r="Q114" s="9">
        <v>0.2087</v>
      </c>
      <c r="R114" s="11">
        <v>5.3</v>
      </c>
      <c r="V114" t="str">
        <f t="shared" si="1"/>
        <v>Chain &lt;&lt;&lt;&gt;&gt;&gt; Inches</v>
      </c>
      <c r="W114" t="s">
        <v>165</v>
      </c>
      <c r="X114" t="s">
        <v>0</v>
      </c>
      <c r="Y114">
        <v>792</v>
      </c>
    </row>
    <row r="115" spans="2:25" ht="15">
      <c r="B115" s="18">
        <v>0.0906</v>
      </c>
      <c r="D115" s="1">
        <v>2.3</v>
      </c>
      <c r="F115" s="9">
        <v>0.012</v>
      </c>
      <c r="G115" s="10">
        <v>83</v>
      </c>
      <c r="I115" s="9">
        <v>1.2812</v>
      </c>
      <c r="J115" s="10" t="s">
        <v>97</v>
      </c>
      <c r="O115" s="9">
        <v>0.248</v>
      </c>
      <c r="P115" s="11">
        <v>6.3</v>
      </c>
      <c r="Q115" s="9">
        <v>0.2067</v>
      </c>
      <c r="R115" s="11">
        <v>5.25</v>
      </c>
      <c r="V115" t="str">
        <f t="shared" si="1"/>
        <v>Chain &lt;&lt;&lt;&gt;&gt;&gt; Meters</v>
      </c>
      <c r="W115" t="s">
        <v>165</v>
      </c>
      <c r="X115" t="s">
        <v>4</v>
      </c>
      <c r="Y115">
        <v>20.12</v>
      </c>
    </row>
    <row r="116" spans="2:25" ht="15">
      <c r="B116" s="18">
        <v>0.0925</v>
      </c>
      <c r="D116" s="1">
        <v>2.35</v>
      </c>
      <c r="F116" s="9">
        <v>0.0125</v>
      </c>
      <c r="G116" s="10">
        <v>82</v>
      </c>
      <c r="I116" s="9">
        <v>1.2656</v>
      </c>
      <c r="J116" s="10" t="s">
        <v>93</v>
      </c>
      <c r="O116" s="9">
        <v>0.252</v>
      </c>
      <c r="P116" s="11">
        <v>6.4</v>
      </c>
      <c r="Q116" s="9">
        <v>0.2047</v>
      </c>
      <c r="R116" s="11">
        <v>5.2</v>
      </c>
      <c r="V116" t="str">
        <f t="shared" si="1"/>
        <v>Circular Mils  &lt;&lt;&lt;&gt;&gt;&gt; Square Centimeters </v>
      </c>
      <c r="W116" t="s">
        <v>166</v>
      </c>
      <c r="X116" t="s">
        <v>167</v>
      </c>
      <c r="Y116">
        <v>5.07E-06</v>
      </c>
    </row>
    <row r="117" spans="2:25" ht="15">
      <c r="B117" s="18">
        <v>0.0935</v>
      </c>
      <c r="C117" s="19">
        <v>42</v>
      </c>
      <c r="F117" s="9">
        <v>0.013</v>
      </c>
      <c r="G117" s="10">
        <v>81</v>
      </c>
      <c r="I117" s="9">
        <v>1.25</v>
      </c>
      <c r="J117" s="10" t="s">
        <v>90</v>
      </c>
      <c r="O117" s="9">
        <v>0.2559</v>
      </c>
      <c r="P117" s="11">
        <v>6.5</v>
      </c>
      <c r="Q117" s="9">
        <v>0.2008</v>
      </c>
      <c r="R117" s="11">
        <v>5.1</v>
      </c>
      <c r="V117" t="str">
        <f t="shared" si="1"/>
        <v>Circular Mils  &lt;&lt;&lt;&gt;&gt;&gt; Square Inches </v>
      </c>
      <c r="W117" t="s">
        <v>166</v>
      </c>
      <c r="X117" t="s">
        <v>168</v>
      </c>
      <c r="Y117">
        <v>7.85E-07</v>
      </c>
    </row>
    <row r="118" spans="1:25" ht="15">
      <c r="A118" s="2" t="s">
        <v>105</v>
      </c>
      <c r="B118" s="18">
        <v>0.09380000000000001</v>
      </c>
      <c r="F118" s="9">
        <v>0.0135</v>
      </c>
      <c r="G118" s="10">
        <v>80</v>
      </c>
      <c r="I118" s="9">
        <v>1.2344</v>
      </c>
      <c r="J118" s="10" t="s">
        <v>88</v>
      </c>
      <c r="O118" s="9">
        <v>0.2598</v>
      </c>
      <c r="P118" s="11">
        <v>6.6</v>
      </c>
      <c r="Q118" s="9">
        <v>0.1969</v>
      </c>
      <c r="R118" s="11">
        <v>5</v>
      </c>
      <c r="V118" t="str">
        <f t="shared" si="1"/>
        <v>Circular Mils  &lt;&lt;&lt;&gt;&gt;&gt; Square Mils </v>
      </c>
      <c r="W118" t="s">
        <v>166</v>
      </c>
      <c r="X118" t="s">
        <v>169</v>
      </c>
      <c r="Y118">
        <v>0.7854</v>
      </c>
    </row>
    <row r="119" spans="2:25" ht="15">
      <c r="B119" s="18">
        <v>0.0945</v>
      </c>
      <c r="D119" s="1">
        <v>2.4</v>
      </c>
      <c r="F119" s="9">
        <v>0.0145</v>
      </c>
      <c r="G119" s="10">
        <v>79</v>
      </c>
      <c r="I119" s="9">
        <v>1.2188</v>
      </c>
      <c r="J119" s="10" t="s">
        <v>85</v>
      </c>
      <c r="O119" s="9">
        <v>0.2638</v>
      </c>
      <c r="P119" s="11">
        <v>6.7</v>
      </c>
      <c r="Q119" s="9">
        <v>0.1929</v>
      </c>
      <c r="R119" s="11">
        <v>4.9</v>
      </c>
      <c r="V119" t="str">
        <f t="shared" si="1"/>
        <v>Cord Feet  &lt;&lt;&lt;&gt;&gt;&gt; Cubic Feet </v>
      </c>
      <c r="W119" t="s">
        <v>170</v>
      </c>
      <c r="X119" t="s">
        <v>633</v>
      </c>
      <c r="Y119">
        <v>16</v>
      </c>
    </row>
    <row r="120" spans="2:25" ht="15">
      <c r="B120" s="18">
        <v>0.096</v>
      </c>
      <c r="C120" s="19">
        <v>41</v>
      </c>
      <c r="F120" s="9">
        <v>0.0156</v>
      </c>
      <c r="G120" s="10" t="s">
        <v>600</v>
      </c>
      <c r="I120" s="9">
        <v>1.2031</v>
      </c>
      <c r="J120" s="10" t="s">
        <v>83</v>
      </c>
      <c r="O120" s="9">
        <v>0.2657</v>
      </c>
      <c r="P120" s="11">
        <v>6.75</v>
      </c>
      <c r="Q120" s="9">
        <v>0.189</v>
      </c>
      <c r="R120" s="11">
        <v>4.8</v>
      </c>
      <c r="V120" t="str">
        <f t="shared" si="1"/>
        <v>Cubic Centimeter  &lt;&lt;&lt;&gt;&gt;&gt; Cubic foot </v>
      </c>
      <c r="W120" t="s">
        <v>171</v>
      </c>
      <c r="X120" t="s">
        <v>172</v>
      </c>
      <c r="Y120">
        <v>3.53E-05</v>
      </c>
    </row>
    <row r="121" spans="2:25" ht="15">
      <c r="B121" s="18">
        <v>0.0965</v>
      </c>
      <c r="D121" s="1">
        <v>2.45</v>
      </c>
      <c r="F121" s="9">
        <v>0.016</v>
      </c>
      <c r="G121" s="10">
        <v>78</v>
      </c>
      <c r="I121" s="9">
        <v>1.1875</v>
      </c>
      <c r="J121" s="10" t="s">
        <v>79</v>
      </c>
      <c r="O121" s="9">
        <v>0.2677</v>
      </c>
      <c r="P121" s="11">
        <v>6.8</v>
      </c>
      <c r="Q121" s="9">
        <v>0.187</v>
      </c>
      <c r="R121" s="11">
        <v>4.75</v>
      </c>
      <c r="V121" t="str">
        <f t="shared" si="1"/>
        <v>Cubic Centimeter  &lt;&lt;&lt;&gt;&gt;&gt; Cubic Inch </v>
      </c>
      <c r="W121" t="s">
        <v>171</v>
      </c>
      <c r="X121" t="s">
        <v>173</v>
      </c>
      <c r="Y121">
        <v>0.06102374</v>
      </c>
    </row>
    <row r="122" spans="2:25" ht="15">
      <c r="B122" s="18">
        <v>0.098</v>
      </c>
      <c r="C122" s="19">
        <v>40</v>
      </c>
      <c r="F122" s="9">
        <v>0.018</v>
      </c>
      <c r="G122" s="10">
        <v>77</v>
      </c>
      <c r="I122" s="9">
        <v>1.1719</v>
      </c>
      <c r="J122" s="10" t="s">
        <v>75</v>
      </c>
      <c r="O122" s="9">
        <v>0.2717</v>
      </c>
      <c r="P122" s="11">
        <v>6.9</v>
      </c>
      <c r="Q122" s="9">
        <v>0.185</v>
      </c>
      <c r="R122" s="11">
        <v>4.7</v>
      </c>
      <c r="V122" t="str">
        <f t="shared" si="1"/>
        <v>Cubic Centimeter  &lt;&lt;&lt;&gt;&gt;&gt; Cubic Inches </v>
      </c>
      <c r="W122" t="s">
        <v>171</v>
      </c>
      <c r="X122" t="s">
        <v>117</v>
      </c>
      <c r="Y122">
        <v>0.06102376</v>
      </c>
    </row>
    <row r="123" spans="2:25" ht="15">
      <c r="B123" s="18">
        <v>0.0984</v>
      </c>
      <c r="D123" s="1">
        <v>2.5</v>
      </c>
      <c r="F123" s="9">
        <v>0.02</v>
      </c>
      <c r="G123" s="10">
        <v>76</v>
      </c>
      <c r="I123" s="9">
        <v>1.1562</v>
      </c>
      <c r="J123" s="10" t="s">
        <v>72</v>
      </c>
      <c r="O123" s="9">
        <v>0.2756</v>
      </c>
      <c r="P123" s="11">
        <v>7</v>
      </c>
      <c r="Q123" s="9">
        <v>0.1811</v>
      </c>
      <c r="R123" s="11">
        <v>4.6</v>
      </c>
      <c r="V123" t="str">
        <f t="shared" si="1"/>
        <v>Cubic Centimeter  &lt;&lt;&lt;&gt;&gt;&gt; Cubic meter </v>
      </c>
      <c r="W123" t="s">
        <v>171</v>
      </c>
      <c r="X123" t="s">
        <v>174</v>
      </c>
      <c r="Y123">
        <v>1E-06</v>
      </c>
    </row>
    <row r="124" spans="2:25" ht="15">
      <c r="B124" s="18">
        <v>0.0995</v>
      </c>
      <c r="C124" s="19">
        <v>39</v>
      </c>
      <c r="F124" s="9">
        <v>0.021</v>
      </c>
      <c r="G124" s="10">
        <v>75</v>
      </c>
      <c r="I124" s="9">
        <v>1.1406</v>
      </c>
      <c r="J124" s="10" t="s">
        <v>70</v>
      </c>
      <c r="O124" s="9">
        <v>0.2795</v>
      </c>
      <c r="P124" s="11">
        <v>7.1</v>
      </c>
      <c r="Q124" s="9">
        <v>0.1772</v>
      </c>
      <c r="R124" s="11">
        <v>4.5</v>
      </c>
      <c r="V124" t="str">
        <f t="shared" si="1"/>
        <v>Cubic Centimeter  &lt;&lt;&lt;&gt;&gt;&gt; Cubic millimeter </v>
      </c>
      <c r="W124" t="s">
        <v>171</v>
      </c>
      <c r="X124" t="s">
        <v>175</v>
      </c>
      <c r="Y124">
        <v>1000</v>
      </c>
    </row>
    <row r="125" spans="2:25" ht="15">
      <c r="B125" s="18">
        <v>0.1015</v>
      </c>
      <c r="C125" s="19">
        <v>38</v>
      </c>
      <c r="F125" s="9">
        <v>0.0225</v>
      </c>
      <c r="G125" s="10">
        <v>74</v>
      </c>
      <c r="I125" s="9">
        <v>1.125</v>
      </c>
      <c r="J125" s="10" t="s">
        <v>67</v>
      </c>
      <c r="O125" s="9">
        <v>0.28350000000000003</v>
      </c>
      <c r="P125" s="11">
        <v>7.2</v>
      </c>
      <c r="Q125" s="9">
        <v>0.1732</v>
      </c>
      <c r="R125" s="11">
        <v>4.4</v>
      </c>
      <c r="V125" t="str">
        <f t="shared" si="1"/>
        <v>Cubic Centimeter  &lt;&lt;&lt;&gt;&gt;&gt; Cubic yard </v>
      </c>
      <c r="W125" t="s">
        <v>171</v>
      </c>
      <c r="X125" t="s">
        <v>176</v>
      </c>
      <c r="Y125">
        <v>1.31E-06</v>
      </c>
    </row>
    <row r="126" spans="2:25" ht="15">
      <c r="B126" s="18">
        <v>0.1024</v>
      </c>
      <c r="D126" s="1">
        <v>2.6</v>
      </c>
      <c r="F126" s="9">
        <v>0.024</v>
      </c>
      <c r="G126" s="10">
        <v>73</v>
      </c>
      <c r="I126" s="9">
        <v>1.1094</v>
      </c>
      <c r="J126" s="10" t="s">
        <v>64</v>
      </c>
      <c r="O126" s="9">
        <v>0.2854</v>
      </c>
      <c r="P126" s="11">
        <v>7.25</v>
      </c>
      <c r="Q126" s="9">
        <v>0.1693</v>
      </c>
      <c r="R126" s="11">
        <v>4.3</v>
      </c>
      <c r="V126" t="str">
        <f t="shared" si="1"/>
        <v>Cubic Centimeter  &lt;&lt;&lt;&gt;&gt;&gt; Drachm (Brit. fluid) </v>
      </c>
      <c r="W126" t="s">
        <v>171</v>
      </c>
      <c r="X126" t="s">
        <v>177</v>
      </c>
      <c r="Y126">
        <v>0.2815606</v>
      </c>
    </row>
    <row r="127" spans="2:25" ht="15">
      <c r="B127" s="18">
        <v>0.10400000000000001</v>
      </c>
      <c r="C127" s="19">
        <v>37</v>
      </c>
      <c r="F127" s="9">
        <v>0.025</v>
      </c>
      <c r="G127" s="10">
        <v>72</v>
      </c>
      <c r="I127" s="9">
        <v>1.0938</v>
      </c>
      <c r="J127" s="10" t="s">
        <v>61</v>
      </c>
      <c r="O127" s="9">
        <v>0.2874</v>
      </c>
      <c r="P127" s="11">
        <v>7.3</v>
      </c>
      <c r="Q127" s="9">
        <v>0.1673</v>
      </c>
      <c r="R127" s="11">
        <v>4.25</v>
      </c>
      <c r="V127" t="str">
        <f t="shared" si="1"/>
        <v>Cubic Centimeter  &lt;&lt;&lt;&gt;&gt;&gt; Dram (U.S. fluid) </v>
      </c>
      <c r="W127" t="s">
        <v>171</v>
      </c>
      <c r="X127" t="s">
        <v>178</v>
      </c>
      <c r="Y127">
        <v>0.2705122</v>
      </c>
    </row>
    <row r="128" spans="2:25" ht="15">
      <c r="B128" s="18">
        <v>0.1063</v>
      </c>
      <c r="D128" s="1">
        <v>2.7</v>
      </c>
      <c r="F128" s="9">
        <v>0.026</v>
      </c>
      <c r="G128" s="10">
        <v>71</v>
      </c>
      <c r="I128" s="9">
        <v>1.0781</v>
      </c>
      <c r="J128" s="10" t="s">
        <v>56</v>
      </c>
      <c r="O128" s="9">
        <v>0.2913</v>
      </c>
      <c r="P128" s="11">
        <v>7.4</v>
      </c>
      <c r="Q128" s="9">
        <v>0.1654</v>
      </c>
      <c r="R128" s="11">
        <v>4.2</v>
      </c>
      <c r="V128" t="str">
        <f t="shared" si="1"/>
        <v>Cubic Centimeter  &lt;&lt;&lt;&gt;&gt;&gt; Gallon (Brit liq.) </v>
      </c>
      <c r="W128" t="s">
        <v>171</v>
      </c>
      <c r="X128" t="s">
        <v>179</v>
      </c>
      <c r="Y128">
        <v>0.00022</v>
      </c>
    </row>
    <row r="129" spans="2:25" ht="15">
      <c r="B129" s="18">
        <v>0.1065</v>
      </c>
      <c r="C129" s="19">
        <v>36</v>
      </c>
      <c r="F129" s="9">
        <v>0.028</v>
      </c>
      <c r="G129" s="10">
        <v>70</v>
      </c>
      <c r="I129" s="9">
        <v>1.0625</v>
      </c>
      <c r="J129" s="10" t="s">
        <v>53</v>
      </c>
      <c r="O129" s="9">
        <v>0.2953</v>
      </c>
      <c r="P129" s="11">
        <v>7.5</v>
      </c>
      <c r="Q129" s="9">
        <v>0.1614</v>
      </c>
      <c r="R129" s="11">
        <v>4.1</v>
      </c>
      <c r="V129" t="str">
        <f t="shared" si="1"/>
        <v>Cubic Centimeter  &lt;&lt;&lt;&gt;&gt;&gt; Gallon (US liq.) </v>
      </c>
      <c r="W129" t="s">
        <v>171</v>
      </c>
      <c r="X129" t="s">
        <v>180</v>
      </c>
      <c r="Y129">
        <v>0.000264</v>
      </c>
    </row>
    <row r="130" spans="2:25" ht="15">
      <c r="B130" s="18">
        <v>0.1083</v>
      </c>
      <c r="D130" s="1">
        <v>2.75</v>
      </c>
      <c r="F130" s="9">
        <v>0.0292</v>
      </c>
      <c r="G130" s="10">
        <v>69</v>
      </c>
      <c r="I130" s="9">
        <v>1.0469</v>
      </c>
      <c r="J130" s="10" t="s">
        <v>51</v>
      </c>
      <c r="O130" s="9">
        <v>0.2992</v>
      </c>
      <c r="P130" s="11">
        <v>7.6</v>
      </c>
      <c r="Q130" s="9">
        <v>0.1575</v>
      </c>
      <c r="R130" s="11">
        <v>4</v>
      </c>
      <c r="V130" t="str">
        <f t="shared" si="1"/>
        <v>Cubic Centimeter  &lt;&lt;&lt;&gt;&gt;&gt; Liter </v>
      </c>
      <c r="W130" t="s">
        <v>171</v>
      </c>
      <c r="X130" t="s">
        <v>181</v>
      </c>
      <c r="Y130">
        <v>0.001</v>
      </c>
    </row>
    <row r="131" spans="1:25" ht="15">
      <c r="A131" s="2" t="s">
        <v>585</v>
      </c>
      <c r="B131" s="18">
        <v>0.1094</v>
      </c>
      <c r="F131" s="9">
        <v>0.031</v>
      </c>
      <c r="G131" s="10">
        <v>68</v>
      </c>
      <c r="I131" s="9">
        <v>1.0312</v>
      </c>
      <c r="J131" s="10" t="s">
        <v>48</v>
      </c>
      <c r="O131" s="9">
        <v>0.3031</v>
      </c>
      <c r="P131" s="11">
        <v>7.7</v>
      </c>
      <c r="Q131" s="9">
        <v>0.1535</v>
      </c>
      <c r="R131" s="11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171</v>
      </c>
      <c r="X131" t="s">
        <v>182</v>
      </c>
      <c r="Y131">
        <v>0.002113</v>
      </c>
    </row>
    <row r="132" spans="2:25" ht="15">
      <c r="B132" s="18">
        <v>0.11</v>
      </c>
      <c r="C132" s="19">
        <v>35</v>
      </c>
      <c r="F132" s="9">
        <v>0.0312</v>
      </c>
      <c r="G132" s="10" t="s">
        <v>601</v>
      </c>
      <c r="I132" s="9">
        <v>1.0156</v>
      </c>
      <c r="J132" s="10" t="s">
        <v>46</v>
      </c>
      <c r="O132" s="9">
        <v>0.3051</v>
      </c>
      <c r="P132" s="11">
        <v>7.75</v>
      </c>
      <c r="Q132" s="9">
        <v>0.1496</v>
      </c>
      <c r="R132" s="11">
        <v>3.8</v>
      </c>
      <c r="V132" t="str">
        <f t="shared" si="2"/>
        <v>Cubic Centimeter  &lt;&lt;&lt;&gt;&gt;&gt; Quart (US liq.) </v>
      </c>
      <c r="W132" t="s">
        <v>171</v>
      </c>
      <c r="X132" t="s">
        <v>183</v>
      </c>
      <c r="Y132">
        <v>0.001057</v>
      </c>
    </row>
    <row r="133" spans="2:25" ht="15">
      <c r="B133" s="18">
        <v>0.1102</v>
      </c>
      <c r="D133" s="1">
        <v>2.8</v>
      </c>
      <c r="F133" s="9">
        <v>0.032</v>
      </c>
      <c r="G133" s="10">
        <v>67</v>
      </c>
      <c r="I133" s="9">
        <v>1</v>
      </c>
      <c r="J133" s="10" t="s">
        <v>43</v>
      </c>
      <c r="O133" s="9">
        <v>0.3071</v>
      </c>
      <c r="P133" s="11">
        <v>7.8</v>
      </c>
      <c r="Q133" s="9">
        <v>0.1476</v>
      </c>
      <c r="R133" s="11">
        <v>3.75</v>
      </c>
      <c r="V133" t="str">
        <f t="shared" si="2"/>
        <v>Cubic Feet  &lt;&lt;&lt;&gt;&gt;&gt; Bushels (dry) </v>
      </c>
      <c r="W133" t="s">
        <v>633</v>
      </c>
      <c r="X133" t="s">
        <v>184</v>
      </c>
      <c r="Y133">
        <v>0.8036</v>
      </c>
    </row>
    <row r="134" spans="2:25" ht="15">
      <c r="B134" s="18">
        <v>0.111</v>
      </c>
      <c r="C134" s="19">
        <v>34</v>
      </c>
      <c r="F134" s="9">
        <v>0.033</v>
      </c>
      <c r="G134" s="10">
        <v>66</v>
      </c>
      <c r="I134" s="9">
        <v>0.9844</v>
      </c>
      <c r="J134" s="10" t="s">
        <v>41</v>
      </c>
      <c r="O134" s="9">
        <v>0.311</v>
      </c>
      <c r="P134" s="11">
        <v>7.9</v>
      </c>
      <c r="Q134" s="9">
        <v>0.1457</v>
      </c>
      <c r="R134" s="11">
        <v>3.7</v>
      </c>
      <c r="V134" t="str">
        <f t="shared" si="2"/>
        <v>Cubic Feet  &lt;&lt;&lt;&gt;&gt;&gt; Cubic Centimeters </v>
      </c>
      <c r="W134" t="s">
        <v>633</v>
      </c>
      <c r="X134" t="s">
        <v>185</v>
      </c>
      <c r="Y134">
        <v>28320</v>
      </c>
    </row>
    <row r="135" spans="2:25" ht="15">
      <c r="B135" s="18">
        <v>0.113</v>
      </c>
      <c r="C135" s="19">
        <v>33</v>
      </c>
      <c r="F135" s="9">
        <v>0.035</v>
      </c>
      <c r="G135" s="10">
        <v>65</v>
      </c>
      <c r="I135" s="9">
        <v>0.9688</v>
      </c>
      <c r="J135" s="10" t="s">
        <v>36</v>
      </c>
      <c r="O135" s="9">
        <v>0.315</v>
      </c>
      <c r="P135" s="11">
        <v>8</v>
      </c>
      <c r="Q135" s="9">
        <v>0.1417</v>
      </c>
      <c r="R135" s="11">
        <v>3.6</v>
      </c>
      <c r="V135" t="str">
        <f t="shared" si="2"/>
        <v>Cubic Feet  &lt;&lt;&lt;&gt;&gt;&gt; Cubic Inches </v>
      </c>
      <c r="W135" t="s">
        <v>633</v>
      </c>
      <c r="X135" t="s">
        <v>117</v>
      </c>
      <c r="Y135">
        <v>1728</v>
      </c>
    </row>
    <row r="136" spans="2:25" ht="15">
      <c r="B136" s="18">
        <v>0.1142</v>
      </c>
      <c r="D136" s="1">
        <v>2.9</v>
      </c>
      <c r="F136" s="9">
        <v>0.036</v>
      </c>
      <c r="G136" s="10">
        <v>64</v>
      </c>
      <c r="I136" s="9">
        <v>0.9531</v>
      </c>
      <c r="J136" s="10" t="s">
        <v>33</v>
      </c>
      <c r="O136" s="9">
        <v>0.3189</v>
      </c>
      <c r="P136" s="11">
        <v>8.1</v>
      </c>
      <c r="Q136" s="9">
        <v>0.1378</v>
      </c>
      <c r="R136" s="11">
        <v>3.5</v>
      </c>
      <c r="V136" t="str">
        <f t="shared" si="2"/>
        <v>Cubic Feet  &lt;&lt;&lt;&gt;&gt;&gt; Cubic Meters </v>
      </c>
      <c r="W136" t="s">
        <v>633</v>
      </c>
      <c r="X136" t="s">
        <v>118</v>
      </c>
      <c r="Y136">
        <v>0.02831685</v>
      </c>
    </row>
    <row r="137" spans="2:25" ht="15">
      <c r="B137" s="18">
        <v>0.116</v>
      </c>
      <c r="C137" s="19">
        <v>32</v>
      </c>
      <c r="F137" s="9">
        <v>0.037</v>
      </c>
      <c r="G137" s="10">
        <v>63</v>
      </c>
      <c r="I137" s="9">
        <v>0.9375</v>
      </c>
      <c r="J137" s="10" t="s">
        <v>31</v>
      </c>
      <c r="O137" s="9">
        <v>0.3228</v>
      </c>
      <c r="P137" s="11">
        <v>8.2</v>
      </c>
      <c r="Q137" s="9">
        <v>0.1339</v>
      </c>
      <c r="R137" s="11">
        <v>3.4</v>
      </c>
      <c r="V137" t="str">
        <f t="shared" si="2"/>
        <v>Cubic Feet  &lt;&lt;&lt;&gt;&gt;&gt; Cubic Yards </v>
      </c>
      <c r="W137" t="s">
        <v>633</v>
      </c>
      <c r="X137" t="s">
        <v>186</v>
      </c>
      <c r="Y137">
        <v>0.037037037</v>
      </c>
    </row>
    <row r="138" spans="2:25" ht="15">
      <c r="B138" s="18">
        <v>0.1181</v>
      </c>
      <c r="D138" s="1">
        <v>3</v>
      </c>
      <c r="F138" s="9">
        <v>0.038</v>
      </c>
      <c r="G138" s="10">
        <v>62</v>
      </c>
      <c r="I138" s="9">
        <v>0.9219</v>
      </c>
      <c r="J138" s="10" t="s">
        <v>29</v>
      </c>
      <c r="O138" s="9">
        <v>0.3248</v>
      </c>
      <c r="P138" s="11">
        <v>8.25</v>
      </c>
      <c r="Q138" s="9">
        <v>0.1299</v>
      </c>
      <c r="R138" s="11">
        <v>3.3</v>
      </c>
      <c r="V138" t="str">
        <f t="shared" si="2"/>
        <v>Cubic Feet  &lt;&lt;&lt;&gt;&gt;&gt; Gallons (US liq.) </v>
      </c>
      <c r="W138" t="s">
        <v>633</v>
      </c>
      <c r="X138" t="s">
        <v>187</v>
      </c>
      <c r="Y138">
        <v>7.48052</v>
      </c>
    </row>
    <row r="139" spans="2:25" ht="15">
      <c r="B139" s="18">
        <v>0.12</v>
      </c>
      <c r="C139" s="19">
        <v>31</v>
      </c>
      <c r="F139" s="9">
        <v>0.039</v>
      </c>
      <c r="G139" s="10">
        <v>61</v>
      </c>
      <c r="I139" s="9">
        <v>0.9062</v>
      </c>
      <c r="J139" s="10" t="s">
        <v>26</v>
      </c>
      <c r="O139" s="9">
        <v>0.3268</v>
      </c>
      <c r="P139" s="11">
        <v>8.3</v>
      </c>
      <c r="Q139" s="9">
        <v>0.128</v>
      </c>
      <c r="R139" s="11">
        <v>3.25</v>
      </c>
      <c r="V139" t="str">
        <f t="shared" si="2"/>
        <v>Cubic Feet  &lt;&lt;&lt;&gt;&gt;&gt; Liters </v>
      </c>
      <c r="W139" t="s">
        <v>633</v>
      </c>
      <c r="X139" t="s">
        <v>119</v>
      </c>
      <c r="Y139">
        <v>28.31685</v>
      </c>
    </row>
    <row r="140" spans="2:25" ht="15">
      <c r="B140" s="18">
        <v>0.122</v>
      </c>
      <c r="D140" s="1">
        <v>3.1</v>
      </c>
      <c r="F140" s="9">
        <v>0.04</v>
      </c>
      <c r="G140" s="10">
        <v>60</v>
      </c>
      <c r="I140" s="9">
        <v>0.8906</v>
      </c>
      <c r="J140" s="10" t="s">
        <v>598</v>
      </c>
      <c r="O140" s="9">
        <v>0.3307</v>
      </c>
      <c r="P140" s="11">
        <v>8.4</v>
      </c>
      <c r="Q140" s="9">
        <v>0.126</v>
      </c>
      <c r="R140" s="11">
        <v>3.2</v>
      </c>
      <c r="V140" t="str">
        <f t="shared" si="2"/>
        <v>Cubic Feet  &lt;&lt;&lt;&gt;&gt;&gt; Pints (US liq.) </v>
      </c>
      <c r="W140" t="s">
        <v>633</v>
      </c>
      <c r="X140" t="s">
        <v>188</v>
      </c>
      <c r="Y140">
        <v>59.84</v>
      </c>
    </row>
    <row r="141" spans="1:25" ht="15">
      <c r="A141" s="2" t="s">
        <v>27</v>
      </c>
      <c r="B141" s="18">
        <v>0.125</v>
      </c>
      <c r="F141" s="9">
        <v>0.041</v>
      </c>
      <c r="G141" s="10">
        <v>59</v>
      </c>
      <c r="I141" s="9">
        <v>0.875</v>
      </c>
      <c r="J141" s="10" t="s">
        <v>595</v>
      </c>
      <c r="O141" s="9">
        <v>0.3346</v>
      </c>
      <c r="P141" s="11">
        <v>8.5</v>
      </c>
      <c r="Q141" s="9">
        <v>0.122</v>
      </c>
      <c r="R141" s="11">
        <v>3.1</v>
      </c>
      <c r="V141" t="str">
        <f t="shared" si="2"/>
        <v>Cubic Feet  &lt;&lt;&lt;&gt;&gt;&gt; Quarts (US liq) </v>
      </c>
      <c r="W141" t="s">
        <v>633</v>
      </c>
      <c r="X141" t="s">
        <v>189</v>
      </c>
      <c r="Y141">
        <v>29.92</v>
      </c>
    </row>
    <row r="142" spans="2:25" ht="15">
      <c r="B142" s="18">
        <v>0.126</v>
      </c>
      <c r="D142" s="1">
        <v>3.2</v>
      </c>
      <c r="F142" s="9">
        <v>0.042</v>
      </c>
      <c r="G142" s="10">
        <v>58</v>
      </c>
      <c r="I142" s="9">
        <v>0.8594</v>
      </c>
      <c r="J142" s="10" t="s">
        <v>593</v>
      </c>
      <c r="O142" s="9">
        <v>0.3386</v>
      </c>
      <c r="P142" s="11">
        <v>8.6</v>
      </c>
      <c r="Q142" s="9">
        <v>0.1181</v>
      </c>
      <c r="R142" s="11">
        <v>3</v>
      </c>
      <c r="V142" t="str">
        <f t="shared" si="2"/>
        <v>Cubic Feet per Minute &lt;&lt;&lt;&gt;&gt;&gt; Cubic Meters per Second</v>
      </c>
      <c r="W142" t="s">
        <v>190</v>
      </c>
      <c r="X142" t="s">
        <v>191</v>
      </c>
      <c r="Y142">
        <v>0.0004719474</v>
      </c>
    </row>
    <row r="143" spans="2:25" ht="15">
      <c r="B143" s="18">
        <v>0.128</v>
      </c>
      <c r="D143" s="1">
        <v>3.25</v>
      </c>
      <c r="F143" s="9">
        <v>0.043000000000000003</v>
      </c>
      <c r="G143" s="10">
        <v>57</v>
      </c>
      <c r="I143" s="9">
        <v>0.8438</v>
      </c>
      <c r="J143" s="10" t="s">
        <v>590</v>
      </c>
      <c r="O143" s="9">
        <v>0.3425</v>
      </c>
      <c r="P143" s="11">
        <v>8.7</v>
      </c>
      <c r="Q143" s="9">
        <v>0.1142</v>
      </c>
      <c r="R143" s="11">
        <v>2.9</v>
      </c>
      <c r="V143" t="str">
        <f t="shared" si="2"/>
        <v>Cubic Feet per Minute &lt;&lt;&lt;&gt;&gt;&gt; Liters per Minute</v>
      </c>
      <c r="W143" t="s">
        <v>190</v>
      </c>
      <c r="X143" t="s">
        <v>192</v>
      </c>
      <c r="Y143">
        <v>28.31685</v>
      </c>
    </row>
    <row r="144" spans="2:25" ht="15">
      <c r="B144" s="18">
        <v>0.1285</v>
      </c>
      <c r="C144" s="19">
        <v>30</v>
      </c>
      <c r="F144" s="9">
        <v>0.0465</v>
      </c>
      <c r="G144" s="10">
        <v>56</v>
      </c>
      <c r="I144" s="9">
        <v>0.8281</v>
      </c>
      <c r="J144" s="10" t="s">
        <v>588</v>
      </c>
      <c r="O144" s="9">
        <v>0.34450000000000003</v>
      </c>
      <c r="P144" s="11">
        <v>8.75</v>
      </c>
      <c r="Q144" s="9">
        <v>0.1102</v>
      </c>
      <c r="R144" s="11">
        <v>2.8</v>
      </c>
      <c r="V144" t="str">
        <f t="shared" si="2"/>
        <v>Cubic Feet/Minute  &lt;&lt;&lt;&gt;&gt;&gt; Cubic cms/Second </v>
      </c>
      <c r="W144" t="s">
        <v>193</v>
      </c>
      <c r="X144" t="s">
        <v>194</v>
      </c>
      <c r="Y144">
        <v>472</v>
      </c>
    </row>
    <row r="145" spans="2:25" ht="15">
      <c r="B145" s="18">
        <v>0.1299</v>
      </c>
      <c r="D145" s="1">
        <v>3.3</v>
      </c>
      <c r="F145" s="9">
        <v>0.046900000000000004</v>
      </c>
      <c r="G145" s="10" t="s">
        <v>37</v>
      </c>
      <c r="I145" s="9">
        <v>0.8125</v>
      </c>
      <c r="J145" s="10" t="s">
        <v>583</v>
      </c>
      <c r="O145" s="9">
        <v>0.34650000000000003</v>
      </c>
      <c r="P145" s="11">
        <v>8.8</v>
      </c>
      <c r="Q145" s="9">
        <v>0.1083</v>
      </c>
      <c r="R145" s="11">
        <v>2.75</v>
      </c>
      <c r="V145" t="str">
        <f t="shared" si="2"/>
        <v>Cubic Feet/Minute  &lt;&lt;&lt;&gt;&gt;&gt; Gallons/Second </v>
      </c>
      <c r="W145" t="s">
        <v>193</v>
      </c>
      <c r="X145" t="s">
        <v>195</v>
      </c>
      <c r="Y145">
        <v>0.1247</v>
      </c>
    </row>
    <row r="146" spans="2:25" ht="15">
      <c r="B146" s="18">
        <v>0.1339</v>
      </c>
      <c r="D146" s="1">
        <v>3.4</v>
      </c>
      <c r="F146" s="9">
        <v>0.052000000000000005</v>
      </c>
      <c r="G146" s="10">
        <v>55</v>
      </c>
      <c r="I146" s="9">
        <v>0.7969</v>
      </c>
      <c r="J146" s="10" t="s">
        <v>580</v>
      </c>
      <c r="O146" s="9">
        <v>0.3504</v>
      </c>
      <c r="P146" s="11">
        <v>8.9</v>
      </c>
      <c r="Q146" s="9">
        <v>0.1063</v>
      </c>
      <c r="R146" s="11">
        <v>2.7</v>
      </c>
      <c r="V146" t="str">
        <f t="shared" si="2"/>
        <v>Cubic Feet/Minute  &lt;&lt;&lt;&gt;&gt;&gt; Liters/Second </v>
      </c>
      <c r="W146" t="s">
        <v>193</v>
      </c>
      <c r="X146" t="s">
        <v>196</v>
      </c>
      <c r="Y146">
        <v>0.472</v>
      </c>
    </row>
    <row r="147" spans="2:25" ht="15">
      <c r="B147" s="18">
        <v>0.136</v>
      </c>
      <c r="C147" s="19">
        <v>29</v>
      </c>
      <c r="F147" s="9">
        <v>0.055</v>
      </c>
      <c r="G147" s="10">
        <v>54</v>
      </c>
      <c r="I147" s="9">
        <v>0.7812</v>
      </c>
      <c r="J147" s="10" t="s">
        <v>578</v>
      </c>
      <c r="O147" s="9">
        <v>0.3543</v>
      </c>
      <c r="P147" s="11">
        <v>9</v>
      </c>
      <c r="Q147" s="9">
        <v>0.1024</v>
      </c>
      <c r="R147" s="11">
        <v>2.6</v>
      </c>
      <c r="V147" t="str">
        <f t="shared" si="2"/>
        <v>Cubic Feet/Minute  &lt;&lt;&lt;&gt;&gt;&gt; Pounds of water/Minute </v>
      </c>
      <c r="W147" t="s">
        <v>193</v>
      </c>
      <c r="X147" t="s">
        <v>197</v>
      </c>
      <c r="Y147">
        <v>62.43</v>
      </c>
    </row>
    <row r="148" spans="2:25" ht="15">
      <c r="B148" s="18">
        <v>0.1378</v>
      </c>
      <c r="D148" s="1">
        <v>3.5</v>
      </c>
      <c r="F148" s="9">
        <v>0.059500000000000004</v>
      </c>
      <c r="G148" s="10">
        <v>53</v>
      </c>
      <c r="I148" s="9">
        <v>0.7656</v>
      </c>
      <c r="J148" s="10" t="s">
        <v>575</v>
      </c>
      <c r="O148" s="9">
        <v>0.3583</v>
      </c>
      <c r="P148" s="11">
        <v>9.1</v>
      </c>
      <c r="Q148" s="9">
        <v>0.0984</v>
      </c>
      <c r="R148" s="11">
        <v>2.5</v>
      </c>
      <c r="V148" t="str">
        <f t="shared" si="2"/>
        <v>Cubic Feet/Second  &lt;&lt;&lt;&gt;&gt;&gt; Gallons/Minute </v>
      </c>
      <c r="W148" t="s">
        <v>198</v>
      </c>
      <c r="X148" t="s">
        <v>199</v>
      </c>
      <c r="Y148">
        <v>448.831</v>
      </c>
    </row>
    <row r="149" spans="2:25" ht="15">
      <c r="B149" s="18">
        <v>0.1405</v>
      </c>
      <c r="C149" s="19">
        <v>28</v>
      </c>
      <c r="F149" s="9">
        <v>0.0625</v>
      </c>
      <c r="G149" s="10" t="s">
        <v>57</v>
      </c>
      <c r="I149" s="9">
        <v>0.75</v>
      </c>
      <c r="J149" s="10" t="s">
        <v>572</v>
      </c>
      <c r="O149" s="9">
        <v>0.3622</v>
      </c>
      <c r="P149" s="11">
        <v>9.2</v>
      </c>
      <c r="Q149" s="9">
        <v>0.0965</v>
      </c>
      <c r="R149" s="11">
        <v>2.45</v>
      </c>
      <c r="V149" t="str">
        <f t="shared" si="2"/>
        <v>Cubic Feet/Second  &lt;&lt;&lt;&gt;&gt;&gt; Million Gallons/day </v>
      </c>
      <c r="W149" t="s">
        <v>198</v>
      </c>
      <c r="X149" t="s">
        <v>200</v>
      </c>
      <c r="Y149">
        <v>0.646317</v>
      </c>
    </row>
    <row r="150" spans="1:25" ht="15">
      <c r="A150" s="2" t="s">
        <v>42</v>
      </c>
      <c r="B150" s="18">
        <v>0.1406</v>
      </c>
      <c r="F150" s="9">
        <v>0.0635</v>
      </c>
      <c r="G150" s="10">
        <v>52</v>
      </c>
      <c r="I150" s="9">
        <v>0.7344</v>
      </c>
      <c r="J150" s="10" t="s">
        <v>569</v>
      </c>
      <c r="O150" s="9">
        <v>0.3642</v>
      </c>
      <c r="P150" s="11">
        <v>9.25</v>
      </c>
      <c r="Q150" s="9">
        <v>0.0945</v>
      </c>
      <c r="R150" s="11">
        <v>2.4</v>
      </c>
      <c r="V150" t="str">
        <f t="shared" si="2"/>
        <v>Cubic Inches  &lt;&lt;&lt;&gt;&gt;&gt; Cubic Centimeters</v>
      </c>
      <c r="W150" t="s">
        <v>117</v>
      </c>
      <c r="X150" t="s">
        <v>201</v>
      </c>
      <c r="Y150">
        <v>16.38706</v>
      </c>
    </row>
    <row r="151" spans="2:25" ht="15">
      <c r="B151" s="18">
        <v>0.1417</v>
      </c>
      <c r="D151" s="1">
        <v>3.6</v>
      </c>
      <c r="F151" s="9">
        <v>0.067</v>
      </c>
      <c r="G151" s="10">
        <v>51</v>
      </c>
      <c r="I151" s="9">
        <v>0.7188</v>
      </c>
      <c r="J151" s="10" t="s">
        <v>566</v>
      </c>
      <c r="O151" s="9">
        <v>0.3661</v>
      </c>
      <c r="P151" s="11">
        <v>9.3</v>
      </c>
      <c r="Q151" s="9">
        <v>0.0925</v>
      </c>
      <c r="R151" s="11">
        <v>2.35</v>
      </c>
      <c r="V151" t="str">
        <f t="shared" si="2"/>
        <v>Cubic Inches  &lt;&lt;&lt;&gt;&gt;&gt; Cubic Centimeters </v>
      </c>
      <c r="W151" t="s">
        <v>117</v>
      </c>
      <c r="X151" t="s">
        <v>185</v>
      </c>
      <c r="Y151">
        <v>16.39</v>
      </c>
    </row>
    <row r="152" spans="2:25" ht="15">
      <c r="B152" s="18">
        <v>0.14400000000000002</v>
      </c>
      <c r="C152" s="19">
        <v>27</v>
      </c>
      <c r="F152" s="9">
        <v>0.07</v>
      </c>
      <c r="G152" s="10">
        <v>50</v>
      </c>
      <c r="I152" s="9">
        <v>0.7031</v>
      </c>
      <c r="J152" s="10" t="s">
        <v>103</v>
      </c>
      <c r="O152" s="9">
        <v>0.3701</v>
      </c>
      <c r="P152" s="11">
        <v>9.4</v>
      </c>
      <c r="Q152" s="9">
        <v>0.0906</v>
      </c>
      <c r="R152" s="11">
        <v>2.3</v>
      </c>
      <c r="V152" t="str">
        <f t="shared" si="2"/>
        <v>Cubic Inches  &lt;&lt;&lt;&gt;&gt;&gt; Cubic Feet </v>
      </c>
      <c r="W152" t="s">
        <v>117</v>
      </c>
      <c r="X152" t="s">
        <v>633</v>
      </c>
      <c r="Y152">
        <v>0.0005787</v>
      </c>
    </row>
    <row r="153" spans="2:25" ht="15">
      <c r="B153" s="18">
        <v>0.1457</v>
      </c>
      <c r="D153" s="1">
        <v>3.7</v>
      </c>
      <c r="F153" s="9">
        <v>0.073</v>
      </c>
      <c r="G153" s="10">
        <v>49</v>
      </c>
      <c r="I153" s="9">
        <v>0.6875</v>
      </c>
      <c r="J153" s="10" t="s">
        <v>100</v>
      </c>
      <c r="O153" s="9">
        <v>0.374</v>
      </c>
      <c r="P153" s="11">
        <v>9.5</v>
      </c>
      <c r="Q153" s="9">
        <v>0.0886</v>
      </c>
      <c r="R153" s="11">
        <v>2.25</v>
      </c>
      <c r="V153" t="str">
        <f t="shared" si="2"/>
        <v>Cubic Inches  &lt;&lt;&lt;&gt;&gt;&gt; Cubic Meters </v>
      </c>
      <c r="W153" t="s">
        <v>117</v>
      </c>
      <c r="X153" t="s">
        <v>118</v>
      </c>
      <c r="Y153">
        <v>1.638706E-05</v>
      </c>
    </row>
    <row r="154" spans="2:25" ht="15">
      <c r="B154" s="18">
        <v>0.147</v>
      </c>
      <c r="C154" s="19">
        <v>26</v>
      </c>
      <c r="F154" s="9">
        <v>0.076</v>
      </c>
      <c r="G154" s="10">
        <v>48</v>
      </c>
      <c r="I154" s="9">
        <v>0.6719</v>
      </c>
      <c r="J154" s="10" t="s">
        <v>98</v>
      </c>
      <c r="O154" s="9">
        <v>0.378</v>
      </c>
      <c r="P154" s="11">
        <v>9.6</v>
      </c>
      <c r="Q154" s="9">
        <v>0.08660000000000001</v>
      </c>
      <c r="R154" s="11">
        <v>2.2</v>
      </c>
      <c r="V154" t="str">
        <f t="shared" si="2"/>
        <v>Cubic Inches  &lt;&lt;&lt;&gt;&gt;&gt; Cubic Millimeters</v>
      </c>
      <c r="W154" t="s">
        <v>117</v>
      </c>
      <c r="X154" t="s">
        <v>202</v>
      </c>
      <c r="Y154">
        <v>16387.06</v>
      </c>
    </row>
    <row r="155" spans="2:25" ht="15">
      <c r="B155" s="18">
        <v>0.1476</v>
      </c>
      <c r="D155" s="1">
        <v>3.75</v>
      </c>
      <c r="F155" s="9">
        <v>0.0781</v>
      </c>
      <c r="G155" s="10" t="s">
        <v>81</v>
      </c>
      <c r="I155" s="9">
        <v>0.6562</v>
      </c>
      <c r="J155" s="10" t="s">
        <v>95</v>
      </c>
      <c r="O155" s="9">
        <v>0.3819</v>
      </c>
      <c r="P155" s="11">
        <v>9.7</v>
      </c>
      <c r="Q155" s="9">
        <v>0.08460000000000001</v>
      </c>
      <c r="R155" s="11">
        <v>2.15</v>
      </c>
      <c r="V155" t="str">
        <f t="shared" si="2"/>
        <v>Cubic Inches  &lt;&lt;&lt;&gt;&gt;&gt; Cubic Yards </v>
      </c>
      <c r="W155" t="s">
        <v>117</v>
      </c>
      <c r="X155" t="s">
        <v>186</v>
      </c>
      <c r="Y155">
        <v>2.14E-05</v>
      </c>
    </row>
    <row r="156" spans="2:25" ht="15">
      <c r="B156" s="18">
        <v>0.1495</v>
      </c>
      <c r="C156" s="19">
        <v>25</v>
      </c>
      <c r="F156" s="9">
        <v>0.0785</v>
      </c>
      <c r="G156" s="10">
        <v>47</v>
      </c>
      <c r="I156" s="9">
        <v>0.6406</v>
      </c>
      <c r="J156" s="10" t="s">
        <v>91</v>
      </c>
      <c r="O156" s="9">
        <v>0.3839</v>
      </c>
      <c r="P156" s="11">
        <v>9.75</v>
      </c>
      <c r="Q156" s="9">
        <v>0.08270000000000001</v>
      </c>
      <c r="R156" s="11">
        <v>2.1</v>
      </c>
      <c r="V156" t="str">
        <f t="shared" si="2"/>
        <v>Cubic Inches  &lt;&lt;&lt;&gt;&gt;&gt; Gallons </v>
      </c>
      <c r="W156" t="s">
        <v>117</v>
      </c>
      <c r="X156" t="s">
        <v>665</v>
      </c>
      <c r="Y156">
        <v>0.004329</v>
      </c>
    </row>
    <row r="157" spans="2:25" ht="15">
      <c r="B157" s="18">
        <v>0.1496</v>
      </c>
      <c r="D157" s="1">
        <v>3.8</v>
      </c>
      <c r="F157" s="9">
        <v>0.081</v>
      </c>
      <c r="G157" s="10">
        <v>46</v>
      </c>
      <c r="I157" s="9">
        <v>0.625</v>
      </c>
      <c r="J157" s="10" t="s">
        <v>89</v>
      </c>
      <c r="O157" s="9">
        <v>0.3858</v>
      </c>
      <c r="P157" s="11">
        <v>9.8</v>
      </c>
      <c r="Q157" s="9">
        <v>0.08070000000000001</v>
      </c>
      <c r="R157" s="11">
        <v>2.05</v>
      </c>
      <c r="V157" t="str">
        <f t="shared" si="2"/>
        <v>Cubic Inches  &lt;&lt;&lt;&gt;&gt;&gt; Mil-Feet </v>
      </c>
      <c r="W157" t="s">
        <v>117</v>
      </c>
      <c r="X157" t="s">
        <v>203</v>
      </c>
      <c r="Y157">
        <v>106100</v>
      </c>
    </row>
    <row r="158" spans="2:25" ht="15">
      <c r="B158" s="18">
        <v>0.152</v>
      </c>
      <c r="C158" s="19">
        <v>24</v>
      </c>
      <c r="F158" s="9">
        <v>0.082</v>
      </c>
      <c r="G158" s="10">
        <v>45</v>
      </c>
      <c r="I158" s="9">
        <v>0.6094</v>
      </c>
      <c r="J158" s="10" t="s">
        <v>87</v>
      </c>
      <c r="O158" s="9">
        <v>0.3898</v>
      </c>
      <c r="P158" s="11">
        <v>9.9</v>
      </c>
      <c r="Q158" s="9">
        <v>0.0787</v>
      </c>
      <c r="R158" s="11">
        <v>2</v>
      </c>
      <c r="V158" t="str">
        <f t="shared" si="2"/>
        <v>Cubic Inches  &lt;&lt;&lt;&gt;&gt;&gt; Pints (US liq.) </v>
      </c>
      <c r="W158" t="s">
        <v>117</v>
      </c>
      <c r="X158" t="s">
        <v>188</v>
      </c>
      <c r="Y158">
        <v>0.03463</v>
      </c>
    </row>
    <row r="159" spans="2:25" ht="15">
      <c r="B159" s="18">
        <v>0.1535</v>
      </c>
      <c r="D159" s="1">
        <v>3.9</v>
      </c>
      <c r="F159" s="9">
        <v>0.08600000000000001</v>
      </c>
      <c r="G159" s="10">
        <v>44</v>
      </c>
      <c r="I159" s="9">
        <v>0.5938</v>
      </c>
      <c r="J159" s="10" t="s">
        <v>84</v>
      </c>
      <c r="O159" s="9">
        <v>0.3937</v>
      </c>
      <c r="P159" s="11">
        <v>10</v>
      </c>
      <c r="Q159" s="9">
        <v>0.07680000000000001</v>
      </c>
      <c r="R159" s="11">
        <v>1.95</v>
      </c>
      <c r="V159" t="str">
        <f t="shared" si="2"/>
        <v>Cubic Inches  &lt;&lt;&lt;&gt;&gt;&gt; Quarts (US liq.) </v>
      </c>
      <c r="W159" t="s">
        <v>117</v>
      </c>
      <c r="X159" t="s">
        <v>204</v>
      </c>
      <c r="Y159">
        <v>0.01732</v>
      </c>
    </row>
    <row r="160" spans="2:25" ht="15">
      <c r="B160" s="18">
        <v>0.154</v>
      </c>
      <c r="C160" s="19">
        <v>23</v>
      </c>
      <c r="F160" s="9">
        <v>0.089</v>
      </c>
      <c r="G160" s="10">
        <v>43</v>
      </c>
      <c r="I160" s="9">
        <v>0.5781</v>
      </c>
      <c r="J160" s="10" t="s">
        <v>80</v>
      </c>
      <c r="O160" s="9">
        <v>0.4134</v>
      </c>
      <c r="P160" s="11">
        <v>10.5</v>
      </c>
      <c r="Q160" s="9">
        <v>0.0748</v>
      </c>
      <c r="R160" s="11">
        <v>1.9</v>
      </c>
      <c r="V160" t="str">
        <f t="shared" si="2"/>
        <v>Cubic Meters  &lt;&lt;&lt;&gt;&gt;&gt; Bushels (dry) </v>
      </c>
      <c r="W160" t="s">
        <v>118</v>
      </c>
      <c r="X160" t="s">
        <v>184</v>
      </c>
      <c r="Y160">
        <v>28.38</v>
      </c>
    </row>
    <row r="161" spans="1:25" ht="15">
      <c r="A161" s="2" t="s">
        <v>59</v>
      </c>
      <c r="B161" s="18">
        <v>0.1562</v>
      </c>
      <c r="F161" s="9">
        <v>0.0935</v>
      </c>
      <c r="G161" s="10">
        <v>42</v>
      </c>
      <c r="I161" s="9">
        <v>0.5625</v>
      </c>
      <c r="J161" s="10" t="s">
        <v>76</v>
      </c>
      <c r="O161" s="9">
        <v>0.4331</v>
      </c>
      <c r="P161" s="11">
        <v>11</v>
      </c>
      <c r="Q161" s="9">
        <v>0.0728</v>
      </c>
      <c r="R161" s="11">
        <v>1.85</v>
      </c>
      <c r="V161" t="str">
        <f t="shared" si="2"/>
        <v>Cubic Meters  &lt;&lt;&lt;&gt;&gt;&gt; Cubic Centimeters </v>
      </c>
      <c r="W161" t="s">
        <v>118</v>
      </c>
      <c r="X161" t="s">
        <v>185</v>
      </c>
      <c r="Y161">
        <v>1000000</v>
      </c>
    </row>
    <row r="162" spans="2:25" ht="15">
      <c r="B162" s="18">
        <v>0.157</v>
      </c>
      <c r="C162" s="19">
        <v>22</v>
      </c>
      <c r="F162" s="9">
        <v>0.09380000000000001</v>
      </c>
      <c r="G162" s="10" t="s">
        <v>105</v>
      </c>
      <c r="I162" s="9">
        <v>0.5469</v>
      </c>
      <c r="J162" s="10" t="s">
        <v>73</v>
      </c>
      <c r="O162" s="9">
        <v>0.4528</v>
      </c>
      <c r="P162" s="11">
        <v>11.5</v>
      </c>
      <c r="Q162" s="9">
        <v>0.0709</v>
      </c>
      <c r="R162" s="11">
        <v>1.8</v>
      </c>
      <c r="V162" t="str">
        <f t="shared" si="2"/>
        <v>Cubic Meters  &lt;&lt;&lt;&gt;&gt;&gt; Cubic Feet </v>
      </c>
      <c r="W162" t="s">
        <v>118</v>
      </c>
      <c r="X162" t="s">
        <v>633</v>
      </c>
      <c r="Y162">
        <v>35.31466</v>
      </c>
    </row>
    <row r="163" spans="2:25" ht="15">
      <c r="B163" s="18">
        <v>0.1575</v>
      </c>
      <c r="D163" s="1">
        <v>4</v>
      </c>
      <c r="F163" s="9">
        <v>0.096</v>
      </c>
      <c r="G163" s="10">
        <v>41</v>
      </c>
      <c r="I163" s="9">
        <v>0.5312</v>
      </c>
      <c r="J163" s="10" t="s">
        <v>71</v>
      </c>
      <c r="O163" s="9">
        <v>0.4724</v>
      </c>
      <c r="P163" s="11">
        <v>12</v>
      </c>
      <c r="Q163" s="9">
        <v>0.0689</v>
      </c>
      <c r="R163" s="11">
        <v>1.75</v>
      </c>
      <c r="V163" t="str">
        <f t="shared" si="2"/>
        <v>Cubic Meters  &lt;&lt;&lt;&gt;&gt;&gt; Cubic Inches </v>
      </c>
      <c r="W163" t="s">
        <v>118</v>
      </c>
      <c r="X163" t="s">
        <v>117</v>
      </c>
      <c r="Y163">
        <v>61023.76</v>
      </c>
    </row>
    <row r="164" spans="2:25" ht="15">
      <c r="B164" s="18">
        <v>0.159</v>
      </c>
      <c r="C164" s="19">
        <v>21</v>
      </c>
      <c r="F164" s="9">
        <v>0.098</v>
      </c>
      <c r="G164" s="10">
        <v>40</v>
      </c>
      <c r="I164" s="9">
        <v>0.5156</v>
      </c>
      <c r="J164" s="10" t="s">
        <v>69</v>
      </c>
      <c r="O164" s="9">
        <v>0.4921</v>
      </c>
      <c r="P164" s="11">
        <v>12.5</v>
      </c>
      <c r="Q164" s="9">
        <v>0.0669</v>
      </c>
      <c r="R164" s="11">
        <v>1.7</v>
      </c>
      <c r="V164" t="str">
        <f t="shared" si="2"/>
        <v>Cubic Meters  &lt;&lt;&lt;&gt;&gt;&gt; Cubic Yards </v>
      </c>
      <c r="W164" t="s">
        <v>118</v>
      </c>
      <c r="X164" t="s">
        <v>186</v>
      </c>
      <c r="Y164">
        <v>1.307951</v>
      </c>
    </row>
    <row r="165" spans="2:25" ht="15">
      <c r="B165" s="18">
        <v>0.161</v>
      </c>
      <c r="C165" s="19">
        <v>20</v>
      </c>
      <c r="F165" s="9">
        <v>0.0995</v>
      </c>
      <c r="G165" s="10">
        <v>39</v>
      </c>
      <c r="I165" s="9">
        <v>0.5</v>
      </c>
      <c r="J165" s="10" t="s">
        <v>65</v>
      </c>
      <c r="O165" s="9">
        <v>0.5118</v>
      </c>
      <c r="P165" s="11">
        <v>13</v>
      </c>
      <c r="Q165" s="9">
        <v>0.065</v>
      </c>
      <c r="R165" s="11">
        <v>1.65</v>
      </c>
      <c r="V165" t="str">
        <f t="shared" si="2"/>
        <v>Cubic Meters  &lt;&lt;&lt;&gt;&gt;&gt; Gallon (U.K. liquid)</v>
      </c>
      <c r="W165" t="s">
        <v>118</v>
      </c>
      <c r="X165" t="s">
        <v>205</v>
      </c>
      <c r="Y165">
        <v>219.9692</v>
      </c>
    </row>
    <row r="166" spans="2:25" ht="15">
      <c r="B166" s="18">
        <v>0.1614</v>
      </c>
      <c r="D166" s="1">
        <v>4.1</v>
      </c>
      <c r="F166" s="9">
        <v>0.1015</v>
      </c>
      <c r="G166" s="10">
        <v>38</v>
      </c>
      <c r="I166" s="9">
        <v>0.4844</v>
      </c>
      <c r="J166" s="10" t="s">
        <v>62</v>
      </c>
      <c r="O166" s="9">
        <v>0.5315</v>
      </c>
      <c r="P166" s="11">
        <v>13.5</v>
      </c>
      <c r="Q166" s="9">
        <v>0.063</v>
      </c>
      <c r="R166" s="11">
        <v>1.6</v>
      </c>
      <c r="V166" t="str">
        <f t="shared" si="2"/>
        <v>Cubic Meters  &lt;&lt;&lt;&gt;&gt;&gt; Gallons (US liq.) </v>
      </c>
      <c r="W166" t="s">
        <v>118</v>
      </c>
      <c r="X166" t="s">
        <v>187</v>
      </c>
      <c r="Y166">
        <v>264.172</v>
      </c>
    </row>
    <row r="167" spans="2:25" ht="15">
      <c r="B167" s="18">
        <v>0.1654</v>
      </c>
      <c r="D167" s="1">
        <v>4.2</v>
      </c>
      <c r="F167" s="9">
        <v>0.10400000000000001</v>
      </c>
      <c r="G167" s="10">
        <v>37</v>
      </c>
      <c r="I167" s="9">
        <v>0.4688</v>
      </c>
      <c r="J167" s="10" t="s">
        <v>58</v>
      </c>
      <c r="O167" s="9">
        <v>0.5512</v>
      </c>
      <c r="P167" s="11">
        <v>14</v>
      </c>
      <c r="Q167" s="9">
        <v>0.061000000000000006</v>
      </c>
      <c r="R167" s="11">
        <v>1.55</v>
      </c>
      <c r="V167" t="str">
        <f t="shared" si="2"/>
        <v>Cubic Meters  &lt;&lt;&lt;&gt;&gt;&gt; Liters </v>
      </c>
      <c r="W167" t="s">
        <v>118</v>
      </c>
      <c r="X167" t="s">
        <v>119</v>
      </c>
      <c r="Y167">
        <v>1000</v>
      </c>
    </row>
    <row r="168" spans="2:25" ht="15">
      <c r="B168" s="18">
        <v>0.166</v>
      </c>
      <c r="C168" s="19">
        <v>19</v>
      </c>
      <c r="F168" s="9">
        <v>0.1065</v>
      </c>
      <c r="G168" s="10">
        <v>36</v>
      </c>
      <c r="I168" s="9">
        <v>0.4531</v>
      </c>
      <c r="J168" s="10" t="s">
        <v>55</v>
      </c>
      <c r="O168" s="9">
        <v>0.5709</v>
      </c>
      <c r="P168" s="11">
        <v>14.5</v>
      </c>
      <c r="Q168" s="9">
        <v>0.0591</v>
      </c>
      <c r="R168" s="11">
        <v>1.5</v>
      </c>
      <c r="V168" t="str">
        <f t="shared" si="2"/>
        <v>Cubic Meters  &lt;&lt;&lt;&gt;&gt;&gt; Pints (US liq.) </v>
      </c>
      <c r="W168" t="s">
        <v>118</v>
      </c>
      <c r="X168" t="s">
        <v>188</v>
      </c>
      <c r="Y168">
        <v>2113.376</v>
      </c>
    </row>
    <row r="169" spans="2:25" ht="15">
      <c r="B169" s="18">
        <v>0.1673</v>
      </c>
      <c r="D169" s="1">
        <v>4.25</v>
      </c>
      <c r="F169" s="9">
        <v>0.1094</v>
      </c>
      <c r="G169" s="10" t="s">
        <v>585</v>
      </c>
      <c r="I169" s="9">
        <v>0.4375</v>
      </c>
      <c r="J169" s="10" t="s">
        <v>52</v>
      </c>
      <c r="O169" s="9">
        <v>0.5906</v>
      </c>
      <c r="P169" s="11">
        <v>15</v>
      </c>
      <c r="Q169" s="9">
        <v>0.057100000000000005</v>
      </c>
      <c r="R169" s="11">
        <v>1.45</v>
      </c>
      <c r="V169" t="str">
        <f t="shared" si="2"/>
        <v>Cubic Meters  &lt;&lt;&lt;&gt;&gt;&gt; Quarts (US liq.) </v>
      </c>
      <c r="W169" t="s">
        <v>118</v>
      </c>
      <c r="X169" t="s">
        <v>204</v>
      </c>
      <c r="Y169">
        <v>1056.688</v>
      </c>
    </row>
    <row r="170" spans="2:25" ht="15">
      <c r="B170" s="18">
        <v>0.1693</v>
      </c>
      <c r="D170" s="1">
        <v>4.3</v>
      </c>
      <c r="F170" s="9">
        <v>0.11</v>
      </c>
      <c r="G170" s="10">
        <v>35</v>
      </c>
      <c r="I170" s="9">
        <v>0.4219</v>
      </c>
      <c r="J170" s="10" t="s">
        <v>49</v>
      </c>
      <c r="O170" s="9">
        <v>0.6102</v>
      </c>
      <c r="P170" s="11">
        <v>15.5</v>
      </c>
      <c r="Q170" s="9">
        <v>0.0551</v>
      </c>
      <c r="R170" s="11">
        <v>1.4</v>
      </c>
      <c r="V170" t="str">
        <f t="shared" si="2"/>
        <v>Cubic Meters per Minute &lt;&lt;&lt;&gt;&gt;&gt; Gallons (U.K. liquid) per Minute</v>
      </c>
      <c r="W170" t="s">
        <v>206</v>
      </c>
      <c r="X170" t="s">
        <v>207</v>
      </c>
      <c r="Y170">
        <v>219.9692</v>
      </c>
    </row>
    <row r="171" spans="2:25" ht="15">
      <c r="B171" s="18">
        <v>0.1695</v>
      </c>
      <c r="C171" s="19">
        <v>18</v>
      </c>
      <c r="F171" s="9">
        <v>0.111</v>
      </c>
      <c r="G171" s="10">
        <v>34</v>
      </c>
      <c r="I171" s="9">
        <v>0.41300000000000003</v>
      </c>
      <c r="J171" s="10" t="s">
        <v>15</v>
      </c>
      <c r="O171" s="9">
        <v>0.6299</v>
      </c>
      <c r="P171" s="11">
        <v>16</v>
      </c>
      <c r="Q171" s="9">
        <v>0.0531</v>
      </c>
      <c r="R171" s="11">
        <v>1.35</v>
      </c>
      <c r="V171" t="str">
        <f t="shared" si="2"/>
        <v>Cubic Meters per Minute &lt;&lt;&lt;&gt;&gt;&gt; Gallons (U.S. liquid) per Minute</v>
      </c>
      <c r="W171" t="s">
        <v>206</v>
      </c>
      <c r="X171" t="s">
        <v>208</v>
      </c>
      <c r="Y171">
        <v>264.172</v>
      </c>
    </row>
    <row r="172" spans="1:25" ht="15">
      <c r="A172" s="2" t="s">
        <v>77</v>
      </c>
      <c r="B172" s="18">
        <v>0.1719</v>
      </c>
      <c r="F172" s="9">
        <v>0.113</v>
      </c>
      <c r="G172" s="10">
        <v>33</v>
      </c>
      <c r="I172" s="9">
        <v>0.4062</v>
      </c>
      <c r="J172" s="10" t="s">
        <v>45</v>
      </c>
      <c r="O172" s="9">
        <v>0.6496</v>
      </c>
      <c r="P172" s="11">
        <v>16.5</v>
      </c>
      <c r="Q172" s="9">
        <v>0.0512</v>
      </c>
      <c r="R172" s="11">
        <v>1.3</v>
      </c>
      <c r="V172" t="str">
        <f t="shared" si="2"/>
        <v>Cubic Meters per Second &lt;&lt;&lt;&gt;&gt;&gt; Cubic Feet per Minute</v>
      </c>
      <c r="W172" t="s">
        <v>191</v>
      </c>
      <c r="X172" t="s">
        <v>190</v>
      </c>
      <c r="Y172">
        <v>2118.88</v>
      </c>
    </row>
    <row r="173" spans="2:25" ht="15">
      <c r="B173" s="18">
        <v>0.17300000000000001</v>
      </c>
      <c r="C173" s="19">
        <v>17</v>
      </c>
      <c r="F173" s="9">
        <v>0.116</v>
      </c>
      <c r="G173" s="10">
        <v>32</v>
      </c>
      <c r="I173" s="9">
        <v>0.404</v>
      </c>
      <c r="J173" s="10" t="s">
        <v>14</v>
      </c>
      <c r="O173" s="9">
        <v>0.6693</v>
      </c>
      <c r="P173" s="11">
        <v>17</v>
      </c>
      <c r="Q173" s="9">
        <v>0.0492</v>
      </c>
      <c r="R173" s="11">
        <v>1.25</v>
      </c>
      <c r="V173" t="str">
        <f t="shared" si="2"/>
        <v>Cubic Meters per Second &lt;&lt;&lt;&gt;&gt;&gt; Gallons (U.K. liquid) per Minute</v>
      </c>
      <c r="W173" t="s">
        <v>191</v>
      </c>
      <c r="X173" t="s">
        <v>207</v>
      </c>
      <c r="Y173">
        <v>13198.15</v>
      </c>
    </row>
    <row r="174" spans="2:25" ht="15">
      <c r="B174" s="18">
        <v>0.1732</v>
      </c>
      <c r="D174" s="1">
        <v>4.4</v>
      </c>
      <c r="F174" s="9">
        <v>0.12</v>
      </c>
      <c r="G174" s="10">
        <v>31</v>
      </c>
      <c r="I174" s="9">
        <v>0.397</v>
      </c>
      <c r="J174" s="10" t="s">
        <v>18</v>
      </c>
      <c r="O174" s="9">
        <v>0.6890000000000001</v>
      </c>
      <c r="P174" s="11">
        <v>17.5</v>
      </c>
      <c r="Q174" s="9">
        <v>0.0472</v>
      </c>
      <c r="R174" s="11">
        <v>1.2</v>
      </c>
      <c r="V174" t="str">
        <f t="shared" si="2"/>
        <v>Cubic Meters per Second &lt;&lt;&lt;&gt;&gt;&gt; Gallons (U.S. liquid) per Minute</v>
      </c>
      <c r="W174" t="s">
        <v>191</v>
      </c>
      <c r="X174" t="s">
        <v>208</v>
      </c>
      <c r="Y174">
        <v>15850.32</v>
      </c>
    </row>
    <row r="175" spans="2:25" ht="15">
      <c r="B175" s="18">
        <v>0.177</v>
      </c>
      <c r="C175" s="19">
        <v>16</v>
      </c>
      <c r="F175" s="9">
        <v>0.125</v>
      </c>
      <c r="G175" s="10" t="s">
        <v>27</v>
      </c>
      <c r="I175" s="9">
        <v>0.3906</v>
      </c>
      <c r="J175" s="10" t="s">
        <v>38</v>
      </c>
      <c r="O175" s="9">
        <v>0.7087</v>
      </c>
      <c r="P175" s="11">
        <v>18</v>
      </c>
      <c r="Q175" s="9">
        <v>0.0453</v>
      </c>
      <c r="R175" s="11">
        <v>1.15</v>
      </c>
      <c r="V175" t="str">
        <f t="shared" si="2"/>
        <v>Cubic Yards  &lt;&lt;&lt;&gt;&gt;&gt; Cubic Centimeters </v>
      </c>
      <c r="W175" t="s">
        <v>186</v>
      </c>
      <c r="X175" t="s">
        <v>185</v>
      </c>
      <c r="Y175">
        <v>764600</v>
      </c>
    </row>
    <row r="176" spans="2:25" ht="15">
      <c r="B176" s="18">
        <v>0.1772</v>
      </c>
      <c r="D176" s="1">
        <v>4.5</v>
      </c>
      <c r="F176" s="9">
        <v>0.1285</v>
      </c>
      <c r="G176" s="10">
        <v>30</v>
      </c>
      <c r="I176" s="9">
        <v>0.386</v>
      </c>
      <c r="J176" s="10" t="s">
        <v>35</v>
      </c>
      <c r="O176" s="9">
        <v>0.7283</v>
      </c>
      <c r="P176" s="11">
        <v>18.5</v>
      </c>
      <c r="Q176" s="9">
        <v>0.043300000000000005</v>
      </c>
      <c r="R176" s="11">
        <v>1.1</v>
      </c>
      <c r="V176" t="str">
        <f t="shared" si="2"/>
        <v>Cubic Yards  &lt;&lt;&lt;&gt;&gt;&gt; Cubic Feet </v>
      </c>
      <c r="W176" t="s">
        <v>186</v>
      </c>
      <c r="X176" t="s">
        <v>633</v>
      </c>
      <c r="Y176">
        <v>27</v>
      </c>
    </row>
    <row r="177" spans="2:25" ht="15">
      <c r="B177" s="18">
        <v>0.18</v>
      </c>
      <c r="C177" s="19">
        <v>15</v>
      </c>
      <c r="F177" s="9">
        <v>0.136</v>
      </c>
      <c r="G177" s="10">
        <v>29</v>
      </c>
      <c r="I177" s="9">
        <v>0.377</v>
      </c>
      <c r="J177" s="10" t="s">
        <v>28</v>
      </c>
      <c r="O177" s="9">
        <v>0.748</v>
      </c>
      <c r="P177" s="11">
        <v>19</v>
      </c>
      <c r="Q177" s="9">
        <v>0.0413</v>
      </c>
      <c r="R177" s="11">
        <v>1.05</v>
      </c>
      <c r="V177" t="str">
        <f t="shared" si="2"/>
        <v>Cubic Yards  &lt;&lt;&lt;&gt;&gt;&gt; Cubic Inches </v>
      </c>
      <c r="W177" t="s">
        <v>186</v>
      </c>
      <c r="X177" t="s">
        <v>117</v>
      </c>
      <c r="Y177">
        <v>46656</v>
      </c>
    </row>
    <row r="178" spans="2:25" ht="15">
      <c r="B178" s="18">
        <v>0.1811</v>
      </c>
      <c r="D178" s="1">
        <v>4.6</v>
      </c>
      <c r="F178" s="9">
        <v>0.1405</v>
      </c>
      <c r="G178" s="10">
        <v>28</v>
      </c>
      <c r="I178" s="9">
        <v>0.375</v>
      </c>
      <c r="J178" s="10" t="s">
        <v>25</v>
      </c>
      <c r="O178" s="9">
        <v>0.7677</v>
      </c>
      <c r="P178" s="11">
        <v>19.5</v>
      </c>
      <c r="Q178" s="9">
        <v>0.0394</v>
      </c>
      <c r="R178" s="11">
        <v>1</v>
      </c>
      <c r="V178" t="str">
        <f t="shared" si="2"/>
        <v>Cubic Yards  &lt;&lt;&lt;&gt;&gt;&gt; Cubic Meters </v>
      </c>
      <c r="W178" t="s">
        <v>186</v>
      </c>
      <c r="X178" t="s">
        <v>118</v>
      </c>
      <c r="Y178">
        <v>0.7646</v>
      </c>
    </row>
    <row r="179" spans="2:25" ht="15">
      <c r="B179" s="18">
        <v>0.182</v>
      </c>
      <c r="C179" s="19">
        <v>14</v>
      </c>
      <c r="F179" s="9">
        <v>0.1406</v>
      </c>
      <c r="G179" s="10" t="s">
        <v>42</v>
      </c>
      <c r="I179" s="9">
        <v>0.368</v>
      </c>
      <c r="J179" s="10" t="s">
        <v>596</v>
      </c>
      <c r="O179" s="9">
        <v>0.7874</v>
      </c>
      <c r="P179" s="11">
        <v>20</v>
      </c>
      <c r="Q179" s="9">
        <v>0.0374</v>
      </c>
      <c r="R179" s="11">
        <v>0.95</v>
      </c>
      <c r="V179" t="str">
        <f t="shared" si="2"/>
        <v>Cubic Yards  &lt;&lt;&lt;&gt;&gt;&gt; Gallons (US liq.) </v>
      </c>
      <c r="W179" t="s">
        <v>186</v>
      </c>
      <c r="X179" t="s">
        <v>187</v>
      </c>
      <c r="Y179">
        <v>202</v>
      </c>
    </row>
    <row r="180" spans="2:25" ht="15">
      <c r="B180" s="18">
        <v>0.185</v>
      </c>
      <c r="C180" s="19">
        <v>13</v>
      </c>
      <c r="D180" s="1">
        <v>4.7</v>
      </c>
      <c r="F180" s="9">
        <v>0.14400000000000002</v>
      </c>
      <c r="G180" s="10">
        <v>27</v>
      </c>
      <c r="I180" s="9">
        <v>0.3594</v>
      </c>
      <c r="J180" s="10" t="s">
        <v>591</v>
      </c>
      <c r="O180" s="9">
        <v>0.8071</v>
      </c>
      <c r="P180" s="11">
        <v>20.5</v>
      </c>
      <c r="Q180" s="9">
        <v>0.0354</v>
      </c>
      <c r="R180" s="11">
        <v>0.9</v>
      </c>
      <c r="V180" t="str">
        <f t="shared" si="2"/>
        <v>Cubic Yards  &lt;&lt;&lt;&gt;&gt;&gt; Liters </v>
      </c>
      <c r="W180" t="s">
        <v>186</v>
      </c>
      <c r="X180" t="s">
        <v>119</v>
      </c>
      <c r="Y180">
        <v>764.6</v>
      </c>
    </row>
    <row r="181" spans="2:25" ht="15">
      <c r="B181" s="18">
        <v>0.187</v>
      </c>
      <c r="D181" s="1">
        <v>4.75</v>
      </c>
      <c r="F181" s="9">
        <v>0.147</v>
      </c>
      <c r="G181" s="10">
        <v>26</v>
      </c>
      <c r="I181" s="9">
        <v>0.358</v>
      </c>
      <c r="J181" s="10" t="s">
        <v>587</v>
      </c>
      <c r="O181" s="9">
        <v>0.8268</v>
      </c>
      <c r="P181" s="11">
        <v>21</v>
      </c>
      <c r="Q181" s="9">
        <v>0.0335</v>
      </c>
      <c r="R181" s="11">
        <v>0.85</v>
      </c>
      <c r="V181" t="str">
        <f t="shared" si="2"/>
        <v>Cubic Yards  &lt;&lt;&lt;&gt;&gt;&gt; Pints (US liq.) </v>
      </c>
      <c r="W181" t="s">
        <v>186</v>
      </c>
      <c r="X181" t="s">
        <v>188</v>
      </c>
      <c r="Y181">
        <v>1615.9</v>
      </c>
    </row>
    <row r="182" spans="1:25" ht="15">
      <c r="A182" s="2" t="s">
        <v>94</v>
      </c>
      <c r="B182" s="18">
        <v>0.1875</v>
      </c>
      <c r="F182" s="9">
        <v>0.1495</v>
      </c>
      <c r="G182" s="10">
        <v>25</v>
      </c>
      <c r="I182" s="9">
        <v>0.34800000000000003</v>
      </c>
      <c r="J182" s="10" t="s">
        <v>581</v>
      </c>
      <c r="O182" s="9">
        <v>0.8465</v>
      </c>
      <c r="P182" s="11">
        <v>21.5</v>
      </c>
      <c r="Q182" s="9">
        <v>0.0315</v>
      </c>
      <c r="R182" s="11">
        <v>0.8</v>
      </c>
      <c r="V182" t="str">
        <f t="shared" si="2"/>
        <v>Cubic Yards  &lt;&lt;&lt;&gt;&gt;&gt; Quarts (US liq.) </v>
      </c>
      <c r="W182" t="s">
        <v>186</v>
      </c>
      <c r="X182" t="s">
        <v>204</v>
      </c>
      <c r="Y182">
        <v>807.9</v>
      </c>
    </row>
    <row r="183" spans="2:25" ht="15">
      <c r="B183" s="18">
        <v>0.189</v>
      </c>
      <c r="C183" s="19">
        <v>12</v>
      </c>
      <c r="D183" s="1">
        <v>4.8</v>
      </c>
      <c r="F183" s="9">
        <v>0.152</v>
      </c>
      <c r="G183" s="10">
        <v>24</v>
      </c>
      <c r="I183" s="9">
        <v>0.3438</v>
      </c>
      <c r="J183" s="10" t="s">
        <v>577</v>
      </c>
      <c r="O183" s="9">
        <v>0.8661</v>
      </c>
      <c r="P183" s="11">
        <v>22</v>
      </c>
      <c r="Q183" s="9">
        <v>0.0295</v>
      </c>
      <c r="R183" s="11">
        <v>0.75</v>
      </c>
      <c r="V183" t="str">
        <f t="shared" si="2"/>
        <v>Cubic Yards/Minute  &lt;&lt;&lt;&gt;&gt;&gt; Gallons/Second </v>
      </c>
      <c r="W183" t="s">
        <v>209</v>
      </c>
      <c r="X183" t="s">
        <v>195</v>
      </c>
      <c r="Y183">
        <v>3.367</v>
      </c>
    </row>
    <row r="184" spans="2:25" ht="15">
      <c r="B184" s="18">
        <v>0.191</v>
      </c>
      <c r="C184" s="19">
        <v>11</v>
      </c>
      <c r="F184" s="9">
        <v>0.154</v>
      </c>
      <c r="G184" s="10">
        <v>23</v>
      </c>
      <c r="I184" s="9">
        <v>0.339</v>
      </c>
      <c r="J184" s="10" t="s">
        <v>574</v>
      </c>
      <c r="O184" s="9">
        <v>0.8858</v>
      </c>
      <c r="P184" s="11">
        <v>22.5</v>
      </c>
      <c r="Q184" s="9">
        <v>0.0276</v>
      </c>
      <c r="R184" s="11">
        <v>0.7</v>
      </c>
      <c r="V184" t="str">
        <f t="shared" si="2"/>
        <v>Cubic Yards/Minute  &lt;&lt;&lt;&gt;&gt;&gt; Liters/Second </v>
      </c>
      <c r="W184" t="s">
        <v>209</v>
      </c>
      <c r="X184" t="s">
        <v>196</v>
      </c>
      <c r="Y184">
        <v>12.74</v>
      </c>
    </row>
    <row r="185" spans="2:25" ht="15">
      <c r="B185" s="18">
        <v>0.1929</v>
      </c>
      <c r="D185" s="1">
        <v>4.9</v>
      </c>
      <c r="F185" s="9">
        <v>0.1562</v>
      </c>
      <c r="G185" s="10" t="s">
        <v>59</v>
      </c>
      <c r="I185" s="9">
        <v>0.332</v>
      </c>
      <c r="J185" s="10" t="s">
        <v>568</v>
      </c>
      <c r="O185" s="9">
        <v>0.9055</v>
      </c>
      <c r="P185" s="11">
        <v>23</v>
      </c>
      <c r="Q185" s="9">
        <v>0.0256</v>
      </c>
      <c r="R185" s="11">
        <v>0.65</v>
      </c>
      <c r="V185" t="str">
        <f t="shared" si="2"/>
        <v>Cubic Yards/Minutes  &lt;&lt;&lt;&gt;&gt;&gt; Cubic Feet/Seconds </v>
      </c>
      <c r="W185" t="s">
        <v>210</v>
      </c>
      <c r="X185" t="s">
        <v>211</v>
      </c>
      <c r="Y185">
        <v>0.45</v>
      </c>
    </row>
    <row r="186" spans="2:25" ht="15">
      <c r="B186" s="18">
        <v>0.1935</v>
      </c>
      <c r="C186" s="19">
        <v>10</v>
      </c>
      <c r="F186" s="9">
        <v>0.157</v>
      </c>
      <c r="G186" s="10">
        <v>22</v>
      </c>
      <c r="I186" s="9">
        <v>0.3281</v>
      </c>
      <c r="J186" s="10" t="s">
        <v>106</v>
      </c>
      <c r="O186" s="9">
        <v>0.9252</v>
      </c>
      <c r="P186" s="11">
        <v>23.5</v>
      </c>
      <c r="Q186" s="9">
        <v>0.0236</v>
      </c>
      <c r="R186" s="11">
        <v>0.6</v>
      </c>
      <c r="V186" t="str">
        <f t="shared" si="2"/>
        <v>Deciliters  &lt;&lt;&lt;&gt;&gt;&gt; Liters </v>
      </c>
      <c r="W186" t="s">
        <v>212</v>
      </c>
      <c r="X186" t="s">
        <v>119</v>
      </c>
      <c r="Y186">
        <v>0.1</v>
      </c>
    </row>
    <row r="187" spans="2:25" ht="15">
      <c r="B187" s="18">
        <v>0.196</v>
      </c>
      <c r="C187" s="19">
        <v>9</v>
      </c>
      <c r="F187" s="9">
        <v>0.159</v>
      </c>
      <c r="G187" s="10">
        <v>21</v>
      </c>
      <c r="I187" s="9">
        <v>0.323</v>
      </c>
      <c r="J187" s="10" t="s">
        <v>101</v>
      </c>
      <c r="O187" s="9">
        <v>0.9449</v>
      </c>
      <c r="P187" s="11">
        <v>24</v>
      </c>
      <c r="Q187" s="9">
        <v>0.0217</v>
      </c>
      <c r="R187" s="11">
        <v>0.55</v>
      </c>
      <c r="V187" t="str">
        <f t="shared" si="2"/>
        <v>Decimeters &lt;&lt;&lt;&gt;&gt;&gt; Meters</v>
      </c>
      <c r="W187" t="s">
        <v>213</v>
      </c>
      <c r="X187" t="s">
        <v>4</v>
      </c>
      <c r="Y187">
        <v>0.1</v>
      </c>
    </row>
    <row r="188" spans="2:25" ht="15">
      <c r="B188" s="18">
        <v>0.1969</v>
      </c>
      <c r="D188" s="1">
        <v>5</v>
      </c>
      <c r="F188" s="9">
        <v>0.161</v>
      </c>
      <c r="G188" s="10">
        <v>20</v>
      </c>
      <c r="I188" s="9">
        <v>0.316</v>
      </c>
      <c r="J188" s="10" t="s">
        <v>96</v>
      </c>
      <c r="O188" s="9">
        <v>0.9646</v>
      </c>
      <c r="P188" s="11">
        <v>24.5</v>
      </c>
      <c r="Q188" s="9">
        <v>0.0197</v>
      </c>
      <c r="R188" s="11">
        <v>0.5</v>
      </c>
      <c r="V188" t="str">
        <f t="shared" si="2"/>
        <v>Degrees/Seconds  &lt;&lt;&lt;&gt;&gt;&gt; Revolutions/Minutes </v>
      </c>
      <c r="W188" t="s">
        <v>214</v>
      </c>
      <c r="X188" t="s">
        <v>215</v>
      </c>
      <c r="Y188">
        <v>0.1667</v>
      </c>
    </row>
    <row r="189" spans="2:25" ht="15">
      <c r="B189" s="18">
        <v>0.199</v>
      </c>
      <c r="C189" s="19">
        <v>8</v>
      </c>
      <c r="F189" s="9">
        <v>0.166</v>
      </c>
      <c r="G189" s="10">
        <v>19</v>
      </c>
      <c r="I189" s="9">
        <v>0.3125</v>
      </c>
      <c r="J189" s="10" t="s">
        <v>92</v>
      </c>
      <c r="O189" s="9">
        <v>0.9843</v>
      </c>
      <c r="P189" s="11">
        <v>25</v>
      </c>
      <c r="Q189" s="9">
        <v>0.0189</v>
      </c>
      <c r="R189" s="11">
        <v>0.48</v>
      </c>
      <c r="V189" t="str">
        <f t="shared" si="2"/>
        <v>Degrees/Seconds  &lt;&lt;&lt;&gt;&gt;&gt; Revolutions/Seconds </v>
      </c>
      <c r="W189" t="s">
        <v>214</v>
      </c>
      <c r="X189" t="s">
        <v>216</v>
      </c>
      <c r="Y189">
        <v>0.002778</v>
      </c>
    </row>
    <row r="190" spans="2:25" ht="15">
      <c r="B190" s="18">
        <v>0.2008</v>
      </c>
      <c r="D190" s="1">
        <v>5.1</v>
      </c>
      <c r="F190" s="9">
        <v>0.1695</v>
      </c>
      <c r="G190" s="10">
        <v>18</v>
      </c>
      <c r="I190" s="9">
        <v>0.302</v>
      </c>
      <c r="J190" s="10" t="s">
        <v>86</v>
      </c>
      <c r="O190" s="9">
        <v>1.0039</v>
      </c>
      <c r="P190" s="11">
        <v>25.5</v>
      </c>
      <c r="Q190" s="9">
        <v>0.0181</v>
      </c>
      <c r="R190" s="11">
        <v>0.46</v>
      </c>
      <c r="V190" t="str">
        <f t="shared" si="2"/>
        <v>Dekagrams  &lt;&lt;&lt;&gt;&gt;&gt; Grams </v>
      </c>
      <c r="W190" t="s">
        <v>217</v>
      </c>
      <c r="X190" t="s">
        <v>134</v>
      </c>
      <c r="Y190">
        <v>10</v>
      </c>
    </row>
    <row r="191" spans="2:25" ht="15">
      <c r="B191" s="18">
        <v>0.201</v>
      </c>
      <c r="C191" s="19">
        <v>7</v>
      </c>
      <c r="F191" s="9">
        <v>0.1719</v>
      </c>
      <c r="G191" s="10" t="s">
        <v>77</v>
      </c>
      <c r="I191" s="9">
        <v>0.2969</v>
      </c>
      <c r="J191" s="10" t="s">
        <v>82</v>
      </c>
      <c r="O191" s="9">
        <v>1.0236</v>
      </c>
      <c r="P191" s="11">
        <v>26</v>
      </c>
      <c r="Q191" s="9">
        <v>0.0177</v>
      </c>
      <c r="R191" s="11">
        <v>0.45</v>
      </c>
      <c r="V191" t="str">
        <f t="shared" si="2"/>
        <v>Dekaliters  &lt;&lt;&lt;&gt;&gt;&gt; Liters </v>
      </c>
      <c r="W191" t="s">
        <v>218</v>
      </c>
      <c r="X191" t="s">
        <v>119</v>
      </c>
      <c r="Y191">
        <v>10</v>
      </c>
    </row>
    <row r="192" spans="1:25" ht="15">
      <c r="A192" s="2" t="s">
        <v>570</v>
      </c>
      <c r="B192" s="18">
        <v>0.2031</v>
      </c>
      <c r="F192" s="9">
        <v>0.17300000000000001</v>
      </c>
      <c r="G192" s="10">
        <v>17</v>
      </c>
      <c r="I192" s="9">
        <v>0.295</v>
      </c>
      <c r="J192" s="10" t="s">
        <v>78</v>
      </c>
      <c r="O192" s="9">
        <v>1.0433</v>
      </c>
      <c r="P192" s="11">
        <v>26.5</v>
      </c>
      <c r="Q192" s="9">
        <v>0.0173</v>
      </c>
      <c r="R192" s="11">
        <v>0.44</v>
      </c>
      <c r="V192" t="str">
        <f t="shared" si="2"/>
        <v>Dekameters &lt;&lt;&lt;&gt;&gt;&gt; Meters</v>
      </c>
      <c r="W192" t="s">
        <v>219</v>
      </c>
      <c r="X192" t="s">
        <v>4</v>
      </c>
      <c r="Y192">
        <v>10</v>
      </c>
    </row>
    <row r="193" spans="2:25" ht="15">
      <c r="B193" s="18">
        <v>0.20400000000000001</v>
      </c>
      <c r="C193" s="19">
        <v>6</v>
      </c>
      <c r="F193" s="9">
        <v>0.177</v>
      </c>
      <c r="G193" s="10">
        <v>16</v>
      </c>
      <c r="I193" s="9">
        <v>0.29</v>
      </c>
      <c r="J193" s="10" t="s">
        <v>74</v>
      </c>
      <c r="O193" s="9">
        <v>1.063</v>
      </c>
      <c r="P193" s="11">
        <v>27</v>
      </c>
      <c r="Q193" s="9">
        <v>0.0165</v>
      </c>
      <c r="R193" s="11">
        <v>0.42</v>
      </c>
      <c r="V193" t="str">
        <f t="shared" si="2"/>
        <v>Drams  &lt;&lt;&lt;&gt;&gt;&gt; Grains </v>
      </c>
      <c r="W193" t="s">
        <v>220</v>
      </c>
      <c r="X193" t="s">
        <v>221</v>
      </c>
      <c r="Y193">
        <v>27.3437</v>
      </c>
    </row>
    <row r="194" spans="2:25" ht="15">
      <c r="B194" s="18">
        <v>0.2047</v>
      </c>
      <c r="D194" s="1">
        <v>5.2</v>
      </c>
      <c r="F194" s="9">
        <v>0.18</v>
      </c>
      <c r="G194" s="10">
        <v>15</v>
      </c>
      <c r="I194" s="9">
        <v>0.2812</v>
      </c>
      <c r="J194" s="10" t="s">
        <v>68</v>
      </c>
      <c r="O194" s="9">
        <v>1.0827</v>
      </c>
      <c r="P194" s="11">
        <v>27.5</v>
      </c>
      <c r="Q194" s="9">
        <v>0.0157</v>
      </c>
      <c r="R194" s="11">
        <v>0.4</v>
      </c>
      <c r="V194" t="str">
        <f t="shared" si="2"/>
        <v>Drams  &lt;&lt;&lt;&gt;&gt;&gt; Grams </v>
      </c>
      <c r="W194" t="s">
        <v>220</v>
      </c>
      <c r="X194" t="s">
        <v>134</v>
      </c>
      <c r="Y194">
        <v>1.7718</v>
      </c>
    </row>
    <row r="195" spans="2:25" ht="15">
      <c r="B195" s="18">
        <v>0.20550000000000002</v>
      </c>
      <c r="C195" s="19">
        <v>5</v>
      </c>
      <c r="F195" s="9">
        <v>0.182</v>
      </c>
      <c r="G195" s="10">
        <v>14</v>
      </c>
      <c r="I195" s="9">
        <v>0.281</v>
      </c>
      <c r="J195" s="10" t="s">
        <v>66</v>
      </c>
      <c r="O195" s="9">
        <v>1.1024</v>
      </c>
      <c r="P195" s="11">
        <v>28</v>
      </c>
      <c r="Q195" s="9">
        <v>0.015</v>
      </c>
      <c r="R195" s="11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220</v>
      </c>
      <c r="X195" t="s">
        <v>222</v>
      </c>
      <c r="Y195">
        <v>0.0625</v>
      </c>
    </row>
    <row r="196" spans="2:25" ht="15">
      <c r="B196" s="18">
        <v>0.2067</v>
      </c>
      <c r="D196" s="1">
        <v>5.25</v>
      </c>
      <c r="F196" s="9">
        <v>0.185</v>
      </c>
      <c r="G196" s="10">
        <v>13</v>
      </c>
      <c r="I196" s="9">
        <v>0.277</v>
      </c>
      <c r="J196" s="10" t="s">
        <v>63</v>
      </c>
      <c r="O196" s="9">
        <v>1.122</v>
      </c>
      <c r="P196" s="11">
        <v>28.5</v>
      </c>
      <c r="Q196" s="9">
        <v>0.0142</v>
      </c>
      <c r="R196" s="11">
        <v>0.36</v>
      </c>
      <c r="V196" t="str">
        <f t="shared" si="3"/>
        <v>Drams(apoth. or troy)  &lt;&lt;&lt;&gt;&gt;&gt; Ounces (troy) </v>
      </c>
      <c r="W196" t="s">
        <v>223</v>
      </c>
      <c r="X196" t="s">
        <v>224</v>
      </c>
      <c r="Y196">
        <v>0.125</v>
      </c>
    </row>
    <row r="197" spans="2:25" ht="15">
      <c r="B197" s="18">
        <v>0.2087</v>
      </c>
      <c r="D197" s="1">
        <v>5.3</v>
      </c>
      <c r="F197" s="9">
        <v>0.1875</v>
      </c>
      <c r="G197" s="10" t="s">
        <v>94</v>
      </c>
      <c r="I197" s="9">
        <v>0.272</v>
      </c>
      <c r="J197" s="10" t="s">
        <v>60</v>
      </c>
      <c r="O197" s="9">
        <v>1.1417</v>
      </c>
      <c r="P197" s="11">
        <v>29</v>
      </c>
      <c r="Q197" s="9">
        <v>0.0138</v>
      </c>
      <c r="R197" s="11">
        <v>0.35</v>
      </c>
      <c r="V197" t="str">
        <f t="shared" si="3"/>
        <v>Drams(apoth. or troy)  &lt;&lt;&lt;&gt;&gt;&gt; ounces(avoirdupois) </v>
      </c>
      <c r="W197" t="s">
        <v>223</v>
      </c>
      <c r="X197" t="s">
        <v>225</v>
      </c>
      <c r="Y197">
        <v>0.1371429</v>
      </c>
    </row>
    <row r="198" spans="2:25" ht="15">
      <c r="B198" s="18">
        <v>0.209</v>
      </c>
      <c r="C198" s="19">
        <v>4</v>
      </c>
      <c r="F198" s="9">
        <v>0.189</v>
      </c>
      <c r="G198" s="10">
        <v>12</v>
      </c>
      <c r="I198" s="9">
        <v>0.266</v>
      </c>
      <c r="J198" s="10" t="s">
        <v>54</v>
      </c>
      <c r="O198" s="9">
        <v>1.1614</v>
      </c>
      <c r="P198" s="11">
        <v>29.5</v>
      </c>
      <c r="Q198" s="9">
        <v>0.0134</v>
      </c>
      <c r="R198" s="11">
        <v>0.34</v>
      </c>
      <c r="V198" t="str">
        <f t="shared" si="3"/>
        <v>Drops  &lt;&lt;&lt;&gt;&gt;&gt; Teaspoons </v>
      </c>
      <c r="W198" t="s">
        <v>226</v>
      </c>
      <c r="X198" t="s">
        <v>227</v>
      </c>
      <c r="Y198">
        <v>0.01666</v>
      </c>
    </row>
    <row r="199" spans="2:25" ht="15">
      <c r="B199" s="18">
        <v>0.2126</v>
      </c>
      <c r="D199" s="1">
        <v>5.4</v>
      </c>
      <c r="F199" s="9">
        <v>0.191</v>
      </c>
      <c r="G199" s="10">
        <v>11</v>
      </c>
      <c r="I199" s="9">
        <v>0.2656</v>
      </c>
      <c r="J199" s="10" t="s">
        <v>50</v>
      </c>
      <c r="O199" s="9">
        <v>1.1811</v>
      </c>
      <c r="P199" s="11">
        <v>30</v>
      </c>
      <c r="Q199" s="9">
        <v>0.0126</v>
      </c>
      <c r="R199" s="11">
        <v>0.32</v>
      </c>
      <c r="V199" t="str">
        <f t="shared" si="3"/>
        <v>Dyne/Centimeter &lt;&lt;&lt;&gt;&gt;&gt; Erg/sq. millimeter</v>
      </c>
      <c r="W199" t="s">
        <v>228</v>
      </c>
      <c r="X199" t="s">
        <v>229</v>
      </c>
      <c r="Y199">
        <v>0.01</v>
      </c>
    </row>
    <row r="200" spans="2:25" ht="15">
      <c r="B200" s="18">
        <v>0.213</v>
      </c>
      <c r="C200" s="19">
        <v>3</v>
      </c>
      <c r="F200" s="9">
        <v>0.1935</v>
      </c>
      <c r="G200" s="10">
        <v>10</v>
      </c>
      <c r="I200" s="9">
        <v>0.261</v>
      </c>
      <c r="J200" s="10" t="s">
        <v>47</v>
      </c>
      <c r="O200" s="9">
        <v>1.2008</v>
      </c>
      <c r="P200" s="11">
        <v>30.5</v>
      </c>
      <c r="Q200" s="9">
        <v>0.0118</v>
      </c>
      <c r="R200" s="11">
        <v>0.3</v>
      </c>
      <c r="V200" t="str">
        <f t="shared" si="3"/>
        <v>Dyne/sq. Centimeter &lt;&lt;&lt;&gt;&gt;&gt; Atmospheres</v>
      </c>
      <c r="W200" t="s">
        <v>230</v>
      </c>
      <c r="X200" t="s">
        <v>231</v>
      </c>
      <c r="Y200">
        <v>9.87E-07</v>
      </c>
    </row>
    <row r="201" spans="2:25" ht="15">
      <c r="B201" s="18">
        <v>0.2165</v>
      </c>
      <c r="D201" s="1">
        <v>5.5</v>
      </c>
      <c r="F201" s="9">
        <v>0.196</v>
      </c>
      <c r="G201" s="10">
        <v>9</v>
      </c>
      <c r="I201" s="9">
        <v>0.257</v>
      </c>
      <c r="J201" s="10" t="s">
        <v>44</v>
      </c>
      <c r="O201" s="9">
        <v>1.2205</v>
      </c>
      <c r="P201" s="11">
        <v>31</v>
      </c>
      <c r="Q201" s="9">
        <v>0.0114</v>
      </c>
      <c r="R201" s="11">
        <v>0.29</v>
      </c>
      <c r="V201" t="str">
        <f t="shared" si="3"/>
        <v>Dyne/sq. Centimeter &lt;&lt;&lt;&gt;&gt;&gt; Inch of mercury at 0øC</v>
      </c>
      <c r="W201" t="s">
        <v>230</v>
      </c>
      <c r="X201" t="s">
        <v>232</v>
      </c>
      <c r="Y201">
        <v>2.95E-05</v>
      </c>
    </row>
    <row r="202" spans="1:25" ht="15">
      <c r="A202" s="2" t="s">
        <v>586</v>
      </c>
      <c r="B202" s="18">
        <v>0.2188</v>
      </c>
      <c r="F202" s="9">
        <v>0.199</v>
      </c>
      <c r="G202" s="10">
        <v>8</v>
      </c>
      <c r="I202" s="9">
        <v>0.25</v>
      </c>
      <c r="J202" s="10" t="s">
        <v>235</v>
      </c>
      <c r="O202" s="9">
        <v>1.2402</v>
      </c>
      <c r="P202" s="11">
        <v>31.5</v>
      </c>
      <c r="Q202" s="9">
        <v>0.011</v>
      </c>
      <c r="R202" s="11">
        <v>0.28</v>
      </c>
      <c r="V202" t="str">
        <f t="shared" si="3"/>
        <v>Dyne/sq. Centimeter &lt;&lt;&lt;&gt;&gt;&gt; Inch of water at 4øC</v>
      </c>
      <c r="W202" t="s">
        <v>230</v>
      </c>
      <c r="X202" t="s">
        <v>233</v>
      </c>
      <c r="Y202">
        <v>0.0004015</v>
      </c>
    </row>
    <row r="203" spans="2:25" ht="15">
      <c r="B203" s="18">
        <v>0.2205</v>
      </c>
      <c r="D203" s="1">
        <v>5.6</v>
      </c>
      <c r="F203" s="9">
        <v>0.201</v>
      </c>
      <c r="G203" s="10">
        <v>7</v>
      </c>
      <c r="I203" s="9">
        <v>0.246</v>
      </c>
      <c r="J203" s="10" t="s">
        <v>34</v>
      </c>
      <c r="O203" s="9">
        <v>1.2598</v>
      </c>
      <c r="P203" s="11">
        <v>32</v>
      </c>
      <c r="Q203" s="9">
        <v>0.0106</v>
      </c>
      <c r="R203" s="11">
        <v>0.27</v>
      </c>
      <c r="V203" t="str">
        <f t="shared" si="3"/>
        <v>Dyne/sq. cm  &lt;&lt;&lt;&gt;&gt;&gt; Atmospheres </v>
      </c>
      <c r="W203" t="s">
        <v>234</v>
      </c>
      <c r="X203" t="s">
        <v>647</v>
      </c>
      <c r="Y203">
        <v>9.87E-07</v>
      </c>
    </row>
    <row r="204" spans="2:25" ht="15">
      <c r="B204" s="18">
        <v>0.221</v>
      </c>
      <c r="C204" s="19">
        <v>2</v>
      </c>
      <c r="F204" s="9">
        <v>0.2031</v>
      </c>
      <c r="G204" s="10" t="s">
        <v>570</v>
      </c>
      <c r="I204" s="9">
        <v>0.242</v>
      </c>
      <c r="J204" s="10" t="s">
        <v>32</v>
      </c>
      <c r="O204" s="9">
        <v>1.2795</v>
      </c>
      <c r="P204" s="11">
        <v>32.5</v>
      </c>
      <c r="Q204" s="9">
        <v>0.0102</v>
      </c>
      <c r="R204" s="11">
        <v>0.26</v>
      </c>
      <c r="V204" t="str">
        <f t="shared" si="3"/>
        <v>Dyne/sq. cm  &lt;&lt;&lt;&gt;&gt;&gt; Inch of Mercury at 0øC </v>
      </c>
      <c r="W204" t="s">
        <v>234</v>
      </c>
      <c r="X204" t="s">
        <v>236</v>
      </c>
      <c r="Y204">
        <v>2.95E-05</v>
      </c>
    </row>
    <row r="205" spans="2:25" ht="15">
      <c r="B205" s="18">
        <v>0.2244</v>
      </c>
      <c r="D205" s="1">
        <v>5.7</v>
      </c>
      <c r="F205" s="9">
        <v>0.20400000000000001</v>
      </c>
      <c r="G205" s="10">
        <v>6</v>
      </c>
      <c r="I205" s="9">
        <v>0.23800000000000002</v>
      </c>
      <c r="J205" s="10" t="s">
        <v>30</v>
      </c>
      <c r="O205" s="9">
        <v>1.2992</v>
      </c>
      <c r="P205" s="11">
        <v>33</v>
      </c>
      <c r="Q205" s="9">
        <v>0.0098</v>
      </c>
      <c r="R205" s="11">
        <v>0.25</v>
      </c>
      <c r="V205" t="str">
        <f t="shared" si="3"/>
        <v>Dyne/sq. cm  &lt;&lt;&lt;&gt;&gt;&gt; Inch of water at 4øC </v>
      </c>
      <c r="W205" t="s">
        <v>234</v>
      </c>
      <c r="X205" t="s">
        <v>237</v>
      </c>
      <c r="Y205">
        <v>0.0004015</v>
      </c>
    </row>
    <row r="206" spans="2:25" ht="15">
      <c r="B206" s="18">
        <v>0.2264</v>
      </c>
      <c r="D206" s="1">
        <v>5.75</v>
      </c>
      <c r="F206" s="9">
        <v>0.20550000000000002</v>
      </c>
      <c r="G206" s="10">
        <v>5</v>
      </c>
      <c r="I206" s="9">
        <v>0.2344</v>
      </c>
      <c r="J206" s="10" t="s">
        <v>24</v>
      </c>
      <c r="O206" s="9">
        <v>1.3189</v>
      </c>
      <c r="P206" s="11">
        <v>33.5</v>
      </c>
      <c r="Q206" s="9">
        <v>0.0094</v>
      </c>
      <c r="R206" s="11">
        <v>0.24</v>
      </c>
      <c r="V206" t="str">
        <f t="shared" si="3"/>
        <v>Dynes &lt;&lt;&lt;&gt;&gt;&gt; Grams</v>
      </c>
      <c r="W206" t="s">
        <v>238</v>
      </c>
      <c r="X206" t="s">
        <v>8</v>
      </c>
      <c r="Y206">
        <v>0.00102</v>
      </c>
    </row>
    <row r="207" spans="2:25" ht="15">
      <c r="B207" s="18">
        <v>0.228</v>
      </c>
      <c r="C207" s="19">
        <v>1</v>
      </c>
      <c r="F207" s="9">
        <v>0.209</v>
      </c>
      <c r="G207" s="10">
        <v>4</v>
      </c>
      <c r="I207" s="9">
        <v>0.234</v>
      </c>
      <c r="J207" s="10" t="s">
        <v>599</v>
      </c>
      <c r="O207" s="9">
        <v>1.3386</v>
      </c>
      <c r="P207" s="11">
        <v>34</v>
      </c>
      <c r="Q207" s="9">
        <v>0.0091</v>
      </c>
      <c r="R207" s="11">
        <v>0.23</v>
      </c>
      <c r="V207" t="str">
        <f t="shared" si="3"/>
        <v>Dynes &lt;&lt;&lt;&gt;&gt;&gt; Joules/Centimeter</v>
      </c>
      <c r="W207" t="s">
        <v>238</v>
      </c>
      <c r="X207" t="s">
        <v>239</v>
      </c>
      <c r="Y207">
        <v>1E-07</v>
      </c>
    </row>
    <row r="208" spans="2:25" ht="15">
      <c r="B208" s="18">
        <v>0.2283</v>
      </c>
      <c r="D208" s="1">
        <v>5.8</v>
      </c>
      <c r="F208" s="9">
        <v>0.213</v>
      </c>
      <c r="G208" s="10">
        <v>3</v>
      </c>
      <c r="I208" s="9">
        <v>0.228</v>
      </c>
      <c r="J208" s="10">
        <v>1</v>
      </c>
      <c r="O208" s="9">
        <v>1.3583</v>
      </c>
      <c r="P208" s="11">
        <v>34.5</v>
      </c>
      <c r="Q208" s="9">
        <v>0.0087</v>
      </c>
      <c r="R208" s="15">
        <v>0.22</v>
      </c>
      <c r="V208" t="str">
        <f t="shared" si="3"/>
        <v>Dynes &lt;&lt;&lt;&gt;&gt;&gt; Joules/Meter (Newtons)</v>
      </c>
      <c r="W208" t="s">
        <v>238</v>
      </c>
      <c r="X208" t="s">
        <v>240</v>
      </c>
      <c r="Y208">
        <v>1E-05</v>
      </c>
    </row>
    <row r="209" spans="2:25" ht="15">
      <c r="B209" s="18">
        <v>0.2323</v>
      </c>
      <c r="D209" s="1">
        <v>5.9</v>
      </c>
      <c r="F209" s="9">
        <v>0.2188</v>
      </c>
      <c r="G209" s="10" t="s">
        <v>586</v>
      </c>
      <c r="I209" s="9">
        <v>0.221</v>
      </c>
      <c r="J209" s="10">
        <v>2</v>
      </c>
      <c r="O209" s="9">
        <v>1.378</v>
      </c>
      <c r="P209" s="11">
        <v>35</v>
      </c>
      <c r="Q209" s="9">
        <v>0.0083</v>
      </c>
      <c r="R209" s="11">
        <v>0.21</v>
      </c>
      <c r="V209" t="str">
        <f t="shared" si="3"/>
        <v>Dynes &lt;&lt;&lt;&gt;&gt;&gt; Kilograms</v>
      </c>
      <c r="W209" t="s">
        <v>238</v>
      </c>
      <c r="X209" t="s">
        <v>10</v>
      </c>
      <c r="Y209">
        <v>1.02E-06</v>
      </c>
    </row>
    <row r="210" spans="2:25" ht="15">
      <c r="B210" s="18">
        <v>0.234</v>
      </c>
      <c r="C210" s="19" t="s">
        <v>599</v>
      </c>
      <c r="F210" s="9">
        <v>0.221</v>
      </c>
      <c r="G210" s="10">
        <v>2</v>
      </c>
      <c r="I210" s="9">
        <v>0.2188</v>
      </c>
      <c r="J210" s="10" t="s">
        <v>586</v>
      </c>
      <c r="O210" s="9">
        <v>1.3976</v>
      </c>
      <c r="P210" s="11">
        <v>35.5</v>
      </c>
      <c r="Q210" s="9">
        <v>0.0079</v>
      </c>
      <c r="R210" s="11">
        <v>0.2</v>
      </c>
      <c r="V210" t="str">
        <f t="shared" si="3"/>
        <v>Dynes &lt;&lt;&lt;&gt;&gt;&gt; Newtons (N)</v>
      </c>
      <c r="W210" t="s">
        <v>238</v>
      </c>
      <c r="X210" t="s">
        <v>241</v>
      </c>
      <c r="Y210">
        <v>1E-05</v>
      </c>
    </row>
    <row r="211" spans="1:25" ht="15">
      <c r="A211" s="2" t="s">
        <v>24</v>
      </c>
      <c r="B211" s="18">
        <v>0.2344</v>
      </c>
      <c r="F211" s="9">
        <v>0.228</v>
      </c>
      <c r="G211" s="10">
        <v>1</v>
      </c>
      <c r="I211" s="9">
        <v>0.213</v>
      </c>
      <c r="J211" s="10">
        <v>3</v>
      </c>
      <c r="O211" s="9">
        <v>1.4173</v>
      </c>
      <c r="P211" s="11">
        <v>36</v>
      </c>
      <c r="Q211" s="9">
        <v>0.0075</v>
      </c>
      <c r="R211" s="11">
        <v>0.19</v>
      </c>
      <c r="V211" t="str">
        <f t="shared" si="3"/>
        <v>Dynes &lt;&lt;&lt;&gt;&gt;&gt; Poundals</v>
      </c>
      <c r="W211" t="s">
        <v>238</v>
      </c>
      <c r="X211" t="s">
        <v>242</v>
      </c>
      <c r="Y211">
        <v>7.23E-05</v>
      </c>
    </row>
    <row r="212" spans="2:25" ht="15">
      <c r="B212" s="18">
        <v>0.2362</v>
      </c>
      <c r="D212" s="1">
        <v>6</v>
      </c>
      <c r="F212" s="9">
        <v>0.234</v>
      </c>
      <c r="G212" s="10" t="s">
        <v>599</v>
      </c>
      <c r="I212" s="9">
        <v>0.209</v>
      </c>
      <c r="J212" s="10">
        <v>4</v>
      </c>
      <c r="O212" s="9">
        <v>1.437</v>
      </c>
      <c r="P212" s="11">
        <v>36.5</v>
      </c>
      <c r="Q212" s="9">
        <v>0.0071</v>
      </c>
      <c r="R212" s="11">
        <v>0.18</v>
      </c>
      <c r="V212" t="str">
        <f t="shared" si="3"/>
        <v>Dynes &lt;&lt;&lt;&gt;&gt;&gt; Pounds</v>
      </c>
      <c r="W212" t="s">
        <v>238</v>
      </c>
      <c r="X212" t="s">
        <v>9</v>
      </c>
      <c r="Y212">
        <v>2.25E-06</v>
      </c>
    </row>
    <row r="213" spans="2:25" ht="15">
      <c r="B213" s="18">
        <v>0.23800000000000002</v>
      </c>
      <c r="C213" s="19" t="s">
        <v>30</v>
      </c>
      <c r="F213" s="9">
        <v>0.2344</v>
      </c>
      <c r="G213" s="10" t="s">
        <v>24</v>
      </c>
      <c r="I213" s="9">
        <v>0.20550000000000002</v>
      </c>
      <c r="J213" s="10">
        <v>5</v>
      </c>
      <c r="O213" s="9">
        <v>1.4567</v>
      </c>
      <c r="P213" s="11">
        <v>37</v>
      </c>
      <c r="Q213" s="9">
        <v>0.0067</v>
      </c>
      <c r="R213" s="11">
        <v>0.17</v>
      </c>
      <c r="V213" t="str">
        <f t="shared" si="3"/>
        <v>Dynes  &lt;&lt;&lt;&gt;&gt;&gt; Grams </v>
      </c>
      <c r="W213" t="s">
        <v>243</v>
      </c>
      <c r="X213" t="s">
        <v>134</v>
      </c>
      <c r="Y213">
        <v>0.00102</v>
      </c>
    </row>
    <row r="214" spans="2:25" ht="15">
      <c r="B214" s="18">
        <v>0.2402</v>
      </c>
      <c r="D214" s="1">
        <v>6.1</v>
      </c>
      <c r="F214" s="9">
        <v>0.23800000000000002</v>
      </c>
      <c r="G214" s="10" t="s">
        <v>30</v>
      </c>
      <c r="I214" s="9">
        <v>0.20400000000000001</v>
      </c>
      <c r="J214" s="10">
        <v>6</v>
      </c>
      <c r="O214" s="9">
        <v>1.4764</v>
      </c>
      <c r="P214" s="11">
        <v>37.5</v>
      </c>
      <c r="Q214" s="9">
        <v>0.0063</v>
      </c>
      <c r="R214" s="11">
        <v>0.16</v>
      </c>
      <c r="V214" t="str">
        <f t="shared" si="3"/>
        <v>Dynes  &lt;&lt;&lt;&gt;&gt;&gt; Kilograms </v>
      </c>
      <c r="W214" t="s">
        <v>243</v>
      </c>
      <c r="X214" t="s">
        <v>244</v>
      </c>
      <c r="Y214">
        <v>1.02E-06</v>
      </c>
    </row>
    <row r="215" spans="2:25" ht="15">
      <c r="B215" s="18">
        <v>0.242</v>
      </c>
      <c r="C215" s="19" t="s">
        <v>32</v>
      </c>
      <c r="F215" s="9">
        <v>0.242</v>
      </c>
      <c r="G215" s="10" t="s">
        <v>32</v>
      </c>
      <c r="I215" s="9">
        <v>0.2031</v>
      </c>
      <c r="J215" s="10" t="s">
        <v>570</v>
      </c>
      <c r="O215" s="9">
        <v>1.4961</v>
      </c>
      <c r="P215" s="11">
        <v>38</v>
      </c>
      <c r="Q215" s="9">
        <v>0.0059</v>
      </c>
      <c r="R215" s="11">
        <v>0.15</v>
      </c>
      <c r="V215" t="str">
        <f t="shared" si="3"/>
        <v>Dynes  &lt;&lt;&lt;&gt;&gt;&gt; Poundals </v>
      </c>
      <c r="W215" t="s">
        <v>243</v>
      </c>
      <c r="X215" t="s">
        <v>245</v>
      </c>
      <c r="Y215">
        <v>7.23E-05</v>
      </c>
    </row>
    <row r="216" spans="2:25" ht="15">
      <c r="B216" s="18">
        <v>0.2441</v>
      </c>
      <c r="D216" s="1">
        <v>6.2</v>
      </c>
      <c r="F216" s="9">
        <v>0.246</v>
      </c>
      <c r="G216" s="10" t="s">
        <v>34</v>
      </c>
      <c r="I216" s="9">
        <v>0.201</v>
      </c>
      <c r="J216" s="10">
        <v>7</v>
      </c>
      <c r="V216" t="str">
        <f t="shared" si="3"/>
        <v>Dynes  &lt;&lt;&lt;&gt;&gt;&gt; Pounds </v>
      </c>
      <c r="W216" t="s">
        <v>243</v>
      </c>
      <c r="X216" t="s">
        <v>246</v>
      </c>
      <c r="Y216">
        <v>2.25E-06</v>
      </c>
    </row>
    <row r="217" spans="2:25" ht="15">
      <c r="B217" s="18">
        <v>0.246</v>
      </c>
      <c r="C217" s="19" t="s">
        <v>34</v>
      </c>
      <c r="F217" s="9">
        <v>0.25</v>
      </c>
      <c r="G217" s="10" t="s">
        <v>235</v>
      </c>
      <c r="I217" s="9">
        <v>0.199</v>
      </c>
      <c r="J217" s="10">
        <v>8</v>
      </c>
      <c r="V217" t="str">
        <f t="shared" si="3"/>
        <v>Dynes/sq. Centimeter &lt;&lt;&lt;&gt;&gt;&gt; Bars</v>
      </c>
      <c r="W217" t="s">
        <v>247</v>
      </c>
      <c r="X217" t="s">
        <v>666</v>
      </c>
      <c r="Y217">
        <v>1E-06</v>
      </c>
    </row>
    <row r="218" spans="2:25" ht="15">
      <c r="B218" s="18">
        <v>0.2461</v>
      </c>
      <c r="D218" s="1">
        <v>6.25</v>
      </c>
      <c r="F218" s="9">
        <v>0.257</v>
      </c>
      <c r="G218" s="10" t="s">
        <v>44</v>
      </c>
      <c r="I218" s="9">
        <v>0.196</v>
      </c>
      <c r="J218" s="10">
        <v>9</v>
      </c>
      <c r="V218" t="str">
        <f t="shared" si="3"/>
        <v>Ell &lt;&lt;&lt;&gt;&gt;&gt; Centimeters</v>
      </c>
      <c r="W218" t="s">
        <v>248</v>
      </c>
      <c r="X218" t="s">
        <v>2</v>
      </c>
      <c r="Y218">
        <v>114.3</v>
      </c>
    </row>
    <row r="219" spans="2:25" ht="15">
      <c r="B219" s="18">
        <v>0.248</v>
      </c>
      <c r="D219" s="1">
        <v>6.3</v>
      </c>
      <c r="F219" s="9">
        <v>0.261</v>
      </c>
      <c r="G219" s="10" t="s">
        <v>47</v>
      </c>
      <c r="I219" s="9">
        <v>0.1935</v>
      </c>
      <c r="J219" s="10">
        <v>10</v>
      </c>
      <c r="V219" t="str">
        <f t="shared" si="3"/>
        <v>Ell &lt;&lt;&lt;&gt;&gt;&gt; Inches</v>
      </c>
      <c r="W219" t="s">
        <v>248</v>
      </c>
      <c r="X219" t="s">
        <v>0</v>
      </c>
      <c r="Y219">
        <v>45</v>
      </c>
    </row>
    <row r="220" spans="1:25" ht="15">
      <c r="A220" s="2" t="s">
        <v>39</v>
      </c>
      <c r="B220" s="18">
        <v>0.25</v>
      </c>
      <c r="C220" s="19" t="s">
        <v>40</v>
      </c>
      <c r="F220" s="9">
        <v>0.2656</v>
      </c>
      <c r="G220" s="10" t="s">
        <v>50</v>
      </c>
      <c r="I220" s="9">
        <v>0.191</v>
      </c>
      <c r="J220" s="10">
        <v>11</v>
      </c>
      <c r="V220" t="str">
        <f t="shared" si="3"/>
        <v>Em (pica)  &lt;&lt;&lt;&gt;&gt;&gt; Centimeters</v>
      </c>
      <c r="W220" t="s">
        <v>249</v>
      </c>
      <c r="X220" t="s">
        <v>2</v>
      </c>
      <c r="Y220">
        <v>0.4233</v>
      </c>
    </row>
    <row r="221" spans="2:25" ht="15">
      <c r="B221" s="18">
        <v>0.252</v>
      </c>
      <c r="D221" s="1">
        <v>6.4</v>
      </c>
      <c r="F221" s="9">
        <v>0.266</v>
      </c>
      <c r="G221" s="10" t="s">
        <v>54</v>
      </c>
      <c r="I221" s="9">
        <v>0.189</v>
      </c>
      <c r="J221" s="10">
        <v>12</v>
      </c>
      <c r="V221" t="str">
        <f t="shared" si="3"/>
        <v>Em (pica)  &lt;&lt;&lt;&gt;&gt;&gt; Inch</v>
      </c>
      <c r="W221" t="s">
        <v>249</v>
      </c>
      <c r="X221" t="s">
        <v>250</v>
      </c>
      <c r="Y221">
        <v>0.167</v>
      </c>
    </row>
    <row r="222" spans="2:25" ht="15">
      <c r="B222" s="18">
        <v>0.2559</v>
      </c>
      <c r="D222" s="1">
        <v>6.5</v>
      </c>
      <c r="F222" s="9">
        <v>0.272</v>
      </c>
      <c r="G222" s="10" t="s">
        <v>60</v>
      </c>
      <c r="I222" s="9">
        <v>0.1875</v>
      </c>
      <c r="J222" s="10" t="s">
        <v>94</v>
      </c>
      <c r="V222" t="str">
        <f t="shared" si="3"/>
        <v>Ergs  &lt;&lt;&lt;&gt;&gt;&gt; BTU </v>
      </c>
      <c r="W222" t="s">
        <v>674</v>
      </c>
      <c r="X222" t="s">
        <v>673</v>
      </c>
      <c r="Y222">
        <v>9.48E-11</v>
      </c>
    </row>
    <row r="223" spans="2:25" ht="15">
      <c r="B223" s="18">
        <v>0.257</v>
      </c>
      <c r="C223" s="19" t="s">
        <v>44</v>
      </c>
      <c r="F223" s="9">
        <v>0.277</v>
      </c>
      <c r="G223" s="10" t="s">
        <v>63</v>
      </c>
      <c r="I223" s="9">
        <v>0.185</v>
      </c>
      <c r="J223" s="10">
        <v>13</v>
      </c>
      <c r="V223" t="str">
        <f t="shared" si="3"/>
        <v>Ergs  &lt;&lt;&lt;&gt;&gt;&gt; HorsePower-Hours </v>
      </c>
      <c r="W223" t="s">
        <v>674</v>
      </c>
      <c r="X223" t="s">
        <v>677</v>
      </c>
      <c r="Y223">
        <v>3.73E-14</v>
      </c>
    </row>
    <row r="224" spans="2:25" ht="15">
      <c r="B224" s="18">
        <v>0.2598</v>
      </c>
      <c r="D224" s="1">
        <v>6.6</v>
      </c>
      <c r="F224" s="9">
        <v>0.281</v>
      </c>
      <c r="G224" s="10" t="s">
        <v>66</v>
      </c>
      <c r="I224" s="9">
        <v>0.182</v>
      </c>
      <c r="J224" s="10">
        <v>14</v>
      </c>
      <c r="V224" t="str">
        <f t="shared" si="3"/>
        <v>Ergs  &lt;&lt;&lt;&gt;&gt;&gt; Joules </v>
      </c>
      <c r="W224" t="s">
        <v>674</v>
      </c>
      <c r="X224" t="s">
        <v>678</v>
      </c>
      <c r="Y224">
        <v>1E-07</v>
      </c>
    </row>
    <row r="225" spans="2:25" ht="15">
      <c r="B225" s="18">
        <v>0.261</v>
      </c>
      <c r="C225" s="19" t="s">
        <v>47</v>
      </c>
      <c r="F225" s="9">
        <v>0.2812</v>
      </c>
      <c r="G225" s="10" t="s">
        <v>68</v>
      </c>
      <c r="I225" s="9">
        <v>0.18</v>
      </c>
      <c r="J225" s="10">
        <v>15</v>
      </c>
      <c r="V225" t="str">
        <f t="shared" si="3"/>
        <v>Ergs  &lt;&lt;&lt;&gt;&gt;&gt; Kilowatt-Hours </v>
      </c>
      <c r="W225" t="s">
        <v>674</v>
      </c>
      <c r="X225" t="s">
        <v>681</v>
      </c>
      <c r="Y225">
        <v>2.78E-14</v>
      </c>
    </row>
    <row r="226" spans="2:25" ht="15">
      <c r="B226" s="18">
        <v>0.2638</v>
      </c>
      <c r="D226" s="1">
        <v>6.7</v>
      </c>
      <c r="F226" s="9">
        <v>0.29</v>
      </c>
      <c r="G226" s="10" t="s">
        <v>74</v>
      </c>
      <c r="I226" s="9">
        <v>0.177</v>
      </c>
      <c r="J226" s="10">
        <v>16</v>
      </c>
      <c r="V226" t="str">
        <f t="shared" si="3"/>
        <v>Ergs  &lt;&lt;&lt;&gt;&gt;&gt; Watt-Hours </v>
      </c>
      <c r="W226" t="s">
        <v>674</v>
      </c>
      <c r="X226" t="s">
        <v>251</v>
      </c>
      <c r="Y226">
        <v>2.78E-11</v>
      </c>
    </row>
    <row r="227" spans="1:25" ht="15">
      <c r="A227" s="2" t="s">
        <v>50</v>
      </c>
      <c r="B227" s="18">
        <v>0.2656</v>
      </c>
      <c r="F227" s="9">
        <v>0.295</v>
      </c>
      <c r="G227" s="10" t="s">
        <v>78</v>
      </c>
      <c r="I227" s="9">
        <v>0.17300000000000001</v>
      </c>
      <c r="J227" s="10">
        <v>17</v>
      </c>
      <c r="V227" t="str">
        <f t="shared" si="3"/>
        <v>Ergs/Second  &lt;&lt;&lt;&gt;&gt;&gt; BTU/Minute </v>
      </c>
      <c r="W227" t="s">
        <v>252</v>
      </c>
      <c r="X227" t="s">
        <v>110</v>
      </c>
      <c r="Y227">
        <v>5.69E-06</v>
      </c>
    </row>
    <row r="228" spans="2:25" ht="15">
      <c r="B228" s="18">
        <v>0.2657</v>
      </c>
      <c r="D228" s="1">
        <v>6.75</v>
      </c>
      <c r="F228" s="9">
        <v>0.2969</v>
      </c>
      <c r="G228" s="10" t="s">
        <v>82</v>
      </c>
      <c r="I228" s="9">
        <v>0.1719</v>
      </c>
      <c r="J228" s="10" t="s">
        <v>77</v>
      </c>
      <c r="V228" t="str">
        <f t="shared" si="3"/>
        <v>Ergs/Second  &lt;&lt;&lt;&gt;&gt;&gt; HorsePower </v>
      </c>
      <c r="W228" t="s">
        <v>252</v>
      </c>
      <c r="X228" t="s">
        <v>112</v>
      </c>
      <c r="Y228">
        <v>1.34E-10</v>
      </c>
    </row>
    <row r="229" spans="2:25" ht="15">
      <c r="B229" s="18">
        <v>0.266</v>
      </c>
      <c r="C229" s="19" t="s">
        <v>54</v>
      </c>
      <c r="F229" s="9">
        <v>0.302</v>
      </c>
      <c r="G229" s="10" t="s">
        <v>86</v>
      </c>
      <c r="I229" s="9">
        <v>0.1695</v>
      </c>
      <c r="J229" s="10">
        <v>18</v>
      </c>
      <c r="V229" t="str">
        <f t="shared" si="3"/>
        <v>Ergs/Second  &lt;&lt;&lt;&gt;&gt;&gt; Kilowatts </v>
      </c>
      <c r="W229" t="s">
        <v>252</v>
      </c>
      <c r="X229" t="s">
        <v>113</v>
      </c>
      <c r="Y229">
        <v>1E-10</v>
      </c>
    </row>
    <row r="230" spans="2:25" ht="15">
      <c r="B230" s="18">
        <v>0.2677</v>
      </c>
      <c r="D230" s="1">
        <v>6.8</v>
      </c>
      <c r="F230" s="9">
        <v>0.3125</v>
      </c>
      <c r="G230" s="10" t="s">
        <v>92</v>
      </c>
      <c r="I230" s="9">
        <v>0.166</v>
      </c>
      <c r="J230" s="10">
        <v>19</v>
      </c>
      <c r="V230" t="str">
        <f t="shared" si="3"/>
        <v>Faraday/Second  &lt;&lt;&lt;&gt;&gt;&gt; Ampere (absolute) </v>
      </c>
      <c r="W230" t="s">
        <v>253</v>
      </c>
      <c r="X230" t="s">
        <v>254</v>
      </c>
      <c r="Y230">
        <v>96500</v>
      </c>
    </row>
    <row r="231" spans="2:25" ht="15">
      <c r="B231" s="18">
        <v>0.2717</v>
      </c>
      <c r="D231" s="1">
        <v>6.9</v>
      </c>
      <c r="F231" s="9">
        <v>0.316</v>
      </c>
      <c r="G231" s="10" t="s">
        <v>96</v>
      </c>
      <c r="I231" s="9">
        <v>0.161</v>
      </c>
      <c r="J231" s="10">
        <v>20</v>
      </c>
      <c r="V231" t="str">
        <f t="shared" si="3"/>
        <v>Faradays  &lt;&lt;&lt;&gt;&gt;&gt; Ampere-hours </v>
      </c>
      <c r="W231" t="s">
        <v>644</v>
      </c>
      <c r="X231" t="s">
        <v>641</v>
      </c>
      <c r="Y231">
        <v>26.8</v>
      </c>
    </row>
    <row r="232" spans="2:25" ht="15">
      <c r="B232" s="18">
        <v>0.272</v>
      </c>
      <c r="C232" s="19" t="s">
        <v>60</v>
      </c>
      <c r="F232" s="9">
        <v>0.323</v>
      </c>
      <c r="G232" s="10" t="s">
        <v>101</v>
      </c>
      <c r="I232" s="9">
        <v>0.159</v>
      </c>
      <c r="J232" s="10">
        <v>21</v>
      </c>
      <c r="V232" t="str">
        <f t="shared" si="3"/>
        <v>Faradays  &lt;&lt;&lt;&gt;&gt;&gt; Coulombs </v>
      </c>
      <c r="W232" t="s">
        <v>644</v>
      </c>
      <c r="X232" t="s">
        <v>642</v>
      </c>
      <c r="Y232">
        <v>96490</v>
      </c>
    </row>
    <row r="233" spans="2:25" ht="15">
      <c r="B233" s="18">
        <v>0.2756</v>
      </c>
      <c r="D233" s="1">
        <v>7</v>
      </c>
      <c r="F233" s="9">
        <v>0.3281</v>
      </c>
      <c r="G233" s="10" t="s">
        <v>106</v>
      </c>
      <c r="I233" s="9">
        <v>0.157</v>
      </c>
      <c r="J233" s="10">
        <v>22</v>
      </c>
      <c r="V233" t="str">
        <f t="shared" si="3"/>
        <v>Fathoms &lt;&lt;&lt;&gt;&gt;&gt; Feet</v>
      </c>
      <c r="W233" t="s">
        <v>255</v>
      </c>
      <c r="X233" t="s">
        <v>3</v>
      </c>
      <c r="Y233">
        <v>6</v>
      </c>
    </row>
    <row r="234" spans="2:25" ht="15">
      <c r="B234" s="18">
        <v>0.277</v>
      </c>
      <c r="C234" s="19" t="s">
        <v>63</v>
      </c>
      <c r="F234" s="9">
        <v>0.332</v>
      </c>
      <c r="G234" s="10" t="s">
        <v>568</v>
      </c>
      <c r="I234" s="9">
        <v>0.1562</v>
      </c>
      <c r="J234" s="10" t="s">
        <v>59</v>
      </c>
      <c r="V234" t="str">
        <f t="shared" si="3"/>
        <v>Fathoms &lt;&lt;&lt;&gt;&gt;&gt; Meter</v>
      </c>
      <c r="W234" t="s">
        <v>255</v>
      </c>
      <c r="X234" t="s">
        <v>256</v>
      </c>
      <c r="Y234">
        <v>1.828804</v>
      </c>
    </row>
    <row r="235" spans="2:25" ht="15">
      <c r="B235" s="18">
        <v>0.2795</v>
      </c>
      <c r="D235" s="1">
        <v>7.1</v>
      </c>
      <c r="F235" s="9">
        <v>0.339</v>
      </c>
      <c r="G235" s="10" t="s">
        <v>574</v>
      </c>
      <c r="I235" s="9">
        <v>0.154</v>
      </c>
      <c r="J235" s="10">
        <v>23</v>
      </c>
      <c r="V235" t="str">
        <f t="shared" si="3"/>
        <v>Feet &lt;&lt;&lt;&gt;&gt;&gt; Centimeters</v>
      </c>
      <c r="W235" t="s">
        <v>3</v>
      </c>
      <c r="X235" t="s">
        <v>2</v>
      </c>
      <c r="Y235">
        <v>30.48</v>
      </c>
    </row>
    <row r="236" spans="2:25" ht="15">
      <c r="B236" s="18">
        <v>0.281</v>
      </c>
      <c r="C236" s="19" t="s">
        <v>66</v>
      </c>
      <c r="F236" s="9">
        <v>0.3438</v>
      </c>
      <c r="G236" s="10" t="s">
        <v>577</v>
      </c>
      <c r="I236" s="9">
        <v>0.152</v>
      </c>
      <c r="J236" s="10">
        <v>24</v>
      </c>
      <c r="V236" t="str">
        <f t="shared" si="3"/>
        <v>Feet &lt;&lt;&lt;&gt;&gt;&gt; Kilometers</v>
      </c>
      <c r="W236" t="s">
        <v>3</v>
      </c>
      <c r="X236" t="s">
        <v>7</v>
      </c>
      <c r="Y236">
        <v>0.0003048</v>
      </c>
    </row>
    <row r="237" spans="1:25" ht="15">
      <c r="A237" s="2" t="s">
        <v>68</v>
      </c>
      <c r="B237" s="18">
        <v>0.2812</v>
      </c>
      <c r="F237" s="9">
        <v>0.34800000000000003</v>
      </c>
      <c r="G237" s="10" t="s">
        <v>581</v>
      </c>
      <c r="I237" s="9">
        <v>0.1495</v>
      </c>
      <c r="J237" s="10">
        <v>25</v>
      </c>
      <c r="V237" t="str">
        <f t="shared" si="3"/>
        <v>Feet &lt;&lt;&lt;&gt;&gt;&gt; Meters</v>
      </c>
      <c r="W237" t="s">
        <v>3</v>
      </c>
      <c r="X237" t="s">
        <v>4</v>
      </c>
      <c r="Y237">
        <v>0.3048</v>
      </c>
    </row>
    <row r="238" spans="2:25" ht="15">
      <c r="B238" s="18">
        <v>0.28350000000000003</v>
      </c>
      <c r="D238" s="1">
        <v>7.2</v>
      </c>
      <c r="F238" s="9">
        <v>0.358</v>
      </c>
      <c r="G238" s="10" t="s">
        <v>587</v>
      </c>
      <c r="I238" s="9">
        <v>0.147</v>
      </c>
      <c r="J238" s="10">
        <v>26</v>
      </c>
      <c r="V238" t="str">
        <f t="shared" si="3"/>
        <v>Feet &lt;&lt;&lt;&gt;&gt;&gt; Miles (naut.) </v>
      </c>
      <c r="W238" t="s">
        <v>3</v>
      </c>
      <c r="X238" t="s">
        <v>257</v>
      </c>
      <c r="Y238">
        <v>0.0001645</v>
      </c>
    </row>
    <row r="239" spans="2:25" ht="15">
      <c r="B239" s="18">
        <v>0.2854</v>
      </c>
      <c r="D239" s="1">
        <v>7.25</v>
      </c>
      <c r="F239" s="9">
        <v>0.3594</v>
      </c>
      <c r="G239" s="10" t="s">
        <v>591</v>
      </c>
      <c r="I239" s="9">
        <v>0.14400000000000002</v>
      </c>
      <c r="J239" s="10">
        <v>27</v>
      </c>
      <c r="V239" t="str">
        <f t="shared" si="3"/>
        <v>Feet &lt;&lt;&lt;&gt;&gt;&gt; Miles (stat.) </v>
      </c>
      <c r="W239" t="s">
        <v>3</v>
      </c>
      <c r="X239" t="s">
        <v>258</v>
      </c>
      <c r="Y239">
        <v>0.0001894</v>
      </c>
    </row>
    <row r="240" spans="2:25" ht="15">
      <c r="B240" s="18">
        <v>0.2874</v>
      </c>
      <c r="D240" s="1">
        <v>7.3</v>
      </c>
      <c r="F240" s="9">
        <v>0.368</v>
      </c>
      <c r="G240" s="10" t="s">
        <v>596</v>
      </c>
      <c r="I240" s="9">
        <v>0.1406</v>
      </c>
      <c r="J240" s="10" t="s">
        <v>42</v>
      </c>
      <c r="V240" t="str">
        <f t="shared" si="3"/>
        <v>Feet &lt;&lt;&lt;&gt;&gt;&gt; Millimeters</v>
      </c>
      <c r="W240" t="s">
        <v>3</v>
      </c>
      <c r="X240" t="s">
        <v>1</v>
      </c>
      <c r="Y240">
        <v>304.8</v>
      </c>
    </row>
    <row r="241" spans="2:25" ht="15">
      <c r="B241" s="18">
        <v>0.29</v>
      </c>
      <c r="C241" s="19" t="s">
        <v>74</v>
      </c>
      <c r="F241" s="9">
        <v>0.375</v>
      </c>
      <c r="G241" s="10" t="s">
        <v>25</v>
      </c>
      <c r="I241" s="9">
        <v>0.1405</v>
      </c>
      <c r="J241" s="10">
        <v>28</v>
      </c>
      <c r="V241" t="str">
        <f t="shared" si="3"/>
        <v>Feet &lt;&lt;&lt;&gt;&gt;&gt; Mils</v>
      </c>
      <c r="W241" t="s">
        <v>3</v>
      </c>
      <c r="X241" t="s">
        <v>141</v>
      </c>
      <c r="Y241">
        <v>12000</v>
      </c>
    </row>
    <row r="242" spans="2:25" ht="15">
      <c r="B242" s="18">
        <v>0.2913</v>
      </c>
      <c r="D242" s="1">
        <v>7.4</v>
      </c>
      <c r="F242" s="9">
        <v>0.377</v>
      </c>
      <c r="G242" s="10" t="s">
        <v>28</v>
      </c>
      <c r="I242" s="9">
        <v>0.136</v>
      </c>
      <c r="J242" s="10">
        <v>29</v>
      </c>
      <c r="V242" t="str">
        <f t="shared" si="3"/>
        <v>Feet of water  &lt;&lt;&lt;&gt;&gt;&gt; Atmospheres </v>
      </c>
      <c r="W242" t="s">
        <v>143</v>
      </c>
      <c r="X242" t="s">
        <v>647</v>
      </c>
      <c r="Y242">
        <v>0.0295</v>
      </c>
    </row>
    <row r="243" spans="2:25" ht="15">
      <c r="B243" s="18">
        <v>0.295</v>
      </c>
      <c r="C243" s="19" t="s">
        <v>78</v>
      </c>
      <c r="F243" s="9">
        <v>0.386</v>
      </c>
      <c r="G243" s="10" t="s">
        <v>35</v>
      </c>
      <c r="I243" s="9">
        <v>0.1285</v>
      </c>
      <c r="J243" s="10">
        <v>30</v>
      </c>
      <c r="V243" t="str">
        <f t="shared" si="3"/>
        <v>Feet of water  &lt;&lt;&lt;&gt;&gt;&gt; in. of Mercury </v>
      </c>
      <c r="W243" t="s">
        <v>143</v>
      </c>
      <c r="X243" t="s">
        <v>259</v>
      </c>
      <c r="Y243">
        <v>0.8826</v>
      </c>
    </row>
    <row r="244" spans="2:25" ht="15">
      <c r="B244" s="18">
        <v>0.2953</v>
      </c>
      <c r="D244" s="1">
        <v>7.5</v>
      </c>
      <c r="F244" s="9">
        <v>0.3906</v>
      </c>
      <c r="G244" s="10" t="s">
        <v>38</v>
      </c>
      <c r="I244" s="9">
        <v>0.125</v>
      </c>
      <c r="J244" s="10" t="s">
        <v>27</v>
      </c>
      <c r="V244" t="str">
        <f t="shared" si="3"/>
        <v>Feet of water  &lt;&lt;&lt;&gt;&gt;&gt; Kgs/sq. cm </v>
      </c>
      <c r="W244" t="s">
        <v>143</v>
      </c>
      <c r="X244" t="s">
        <v>652</v>
      </c>
      <c r="Y244">
        <v>0.03048</v>
      </c>
    </row>
    <row r="245" spans="1:25" ht="15">
      <c r="A245" s="2" t="s">
        <v>82</v>
      </c>
      <c r="B245" s="18">
        <v>0.2969</v>
      </c>
      <c r="F245" s="9">
        <v>0.397</v>
      </c>
      <c r="G245" s="10" t="s">
        <v>18</v>
      </c>
      <c r="I245" s="9">
        <v>0.12</v>
      </c>
      <c r="J245" s="10">
        <v>31</v>
      </c>
      <c r="V245" t="str">
        <f t="shared" si="3"/>
        <v>Feet of water  &lt;&lt;&lt;&gt;&gt;&gt; Kgs/sq. meter </v>
      </c>
      <c r="W245" t="s">
        <v>143</v>
      </c>
      <c r="X245" t="s">
        <v>654</v>
      </c>
      <c r="Y245">
        <v>304.8</v>
      </c>
    </row>
    <row r="246" spans="2:25" ht="15">
      <c r="B246" s="18">
        <v>0.2992</v>
      </c>
      <c r="D246" s="1">
        <v>7.6</v>
      </c>
      <c r="F246" s="9">
        <v>0.404</v>
      </c>
      <c r="G246" s="10" t="s">
        <v>14</v>
      </c>
      <c r="I246" s="9">
        <v>0.116</v>
      </c>
      <c r="J246" s="10">
        <v>32</v>
      </c>
      <c r="V246" t="str">
        <f t="shared" si="3"/>
        <v>Feet of water  &lt;&lt;&lt;&gt;&gt;&gt; Pounds/sq. Foot </v>
      </c>
      <c r="W246" t="s">
        <v>143</v>
      </c>
      <c r="X246" t="s">
        <v>669</v>
      </c>
      <c r="Y246">
        <v>62.43</v>
      </c>
    </row>
    <row r="247" spans="2:25" ht="15">
      <c r="B247" s="18">
        <v>0.302</v>
      </c>
      <c r="C247" s="19" t="s">
        <v>86</v>
      </c>
      <c r="F247" s="9">
        <v>0.4062</v>
      </c>
      <c r="G247" s="10" t="s">
        <v>45</v>
      </c>
      <c r="I247" s="9">
        <v>0.113</v>
      </c>
      <c r="J247" s="10">
        <v>33</v>
      </c>
      <c r="V247" t="str">
        <f t="shared" si="3"/>
        <v>Feet of water  &lt;&lt;&lt;&gt;&gt;&gt; Pounds/sq. Inch </v>
      </c>
      <c r="W247" t="s">
        <v>143</v>
      </c>
      <c r="X247" t="s">
        <v>655</v>
      </c>
      <c r="Y247">
        <v>0.4335</v>
      </c>
    </row>
    <row r="248" spans="2:25" ht="15">
      <c r="B248" s="18">
        <v>0.3031</v>
      </c>
      <c r="D248" s="1">
        <v>7.7</v>
      </c>
      <c r="F248" s="9">
        <v>0.41300000000000003</v>
      </c>
      <c r="G248" s="10" t="s">
        <v>15</v>
      </c>
      <c r="I248" s="9">
        <v>0.111</v>
      </c>
      <c r="J248" s="10">
        <v>34</v>
      </c>
      <c r="V248" t="str">
        <f t="shared" si="3"/>
        <v>Feet per Hour &lt;&lt;&lt;&gt;&gt;&gt; Meters per Hour</v>
      </c>
      <c r="W248" t="s">
        <v>260</v>
      </c>
      <c r="X248" t="s">
        <v>261</v>
      </c>
      <c r="Y248">
        <v>0.3048</v>
      </c>
    </row>
    <row r="249" spans="2:25" ht="15">
      <c r="B249" s="18">
        <v>0.3051</v>
      </c>
      <c r="D249" s="1">
        <v>7.75</v>
      </c>
      <c r="F249" s="9">
        <v>0.4219</v>
      </c>
      <c r="G249" s="10" t="s">
        <v>49</v>
      </c>
      <c r="I249" s="9">
        <v>0.11</v>
      </c>
      <c r="J249" s="10">
        <v>35</v>
      </c>
      <c r="V249" t="str">
        <f t="shared" si="3"/>
        <v>Feet per Hour &lt;&lt;&lt;&gt;&gt;&gt; Meters per Minute</v>
      </c>
      <c r="W249" t="s">
        <v>260</v>
      </c>
      <c r="X249" t="s">
        <v>262</v>
      </c>
      <c r="Y249">
        <v>0.00508</v>
      </c>
    </row>
    <row r="250" spans="2:25" ht="15">
      <c r="B250" s="18">
        <v>0.3071</v>
      </c>
      <c r="D250" s="1">
        <v>7.8</v>
      </c>
      <c r="F250" s="9">
        <v>0.4375</v>
      </c>
      <c r="G250" s="10" t="s">
        <v>52</v>
      </c>
      <c r="I250" s="9">
        <v>0.1094</v>
      </c>
      <c r="J250" s="10" t="s">
        <v>585</v>
      </c>
      <c r="V250" t="str">
        <f t="shared" si="3"/>
        <v>Feet per Hour &lt;&lt;&lt;&gt;&gt;&gt; Meters per Second</v>
      </c>
      <c r="W250" t="s">
        <v>260</v>
      </c>
      <c r="X250" t="s">
        <v>263</v>
      </c>
      <c r="Y250">
        <v>8.466667E-05</v>
      </c>
    </row>
    <row r="251" spans="2:25" ht="15">
      <c r="B251" s="18">
        <v>0.311</v>
      </c>
      <c r="D251" s="1">
        <v>7.9</v>
      </c>
      <c r="F251" s="9">
        <v>0.4531</v>
      </c>
      <c r="G251" s="10" t="s">
        <v>55</v>
      </c>
      <c r="I251" s="9">
        <v>0.1065</v>
      </c>
      <c r="J251" s="10">
        <v>36</v>
      </c>
      <c r="V251" t="str">
        <f t="shared" si="3"/>
        <v>Feet per Minute &lt;&lt;&lt;&gt;&gt;&gt; Centimeters per Second</v>
      </c>
      <c r="W251" t="s">
        <v>147</v>
      </c>
      <c r="X251" t="s">
        <v>146</v>
      </c>
      <c r="Y251">
        <v>0.508</v>
      </c>
    </row>
    <row r="252" spans="1:25" ht="15">
      <c r="A252" s="2" t="s">
        <v>92</v>
      </c>
      <c r="B252" s="18">
        <v>0.3125</v>
      </c>
      <c r="F252" s="9">
        <v>0.4688</v>
      </c>
      <c r="G252" s="10" t="s">
        <v>58</v>
      </c>
      <c r="I252" s="9">
        <v>0.10400000000000001</v>
      </c>
      <c r="J252" s="10">
        <v>37</v>
      </c>
      <c r="V252" t="str">
        <f t="shared" si="3"/>
        <v>Feet per Minute &lt;&lt;&lt;&gt;&gt;&gt; Meters per Hour</v>
      </c>
      <c r="W252" t="s">
        <v>147</v>
      </c>
      <c r="X252" t="s">
        <v>261</v>
      </c>
      <c r="Y252">
        <v>18.288</v>
      </c>
    </row>
    <row r="253" spans="2:25" ht="15">
      <c r="B253" s="18">
        <v>0.315</v>
      </c>
      <c r="D253" s="1">
        <v>8</v>
      </c>
      <c r="F253" s="9">
        <v>0.4844</v>
      </c>
      <c r="G253" s="10" t="s">
        <v>62</v>
      </c>
      <c r="I253" s="9">
        <v>0.1015</v>
      </c>
      <c r="J253" s="10">
        <v>38</v>
      </c>
      <c r="V253" t="str">
        <f t="shared" si="3"/>
        <v>Feet per Minute &lt;&lt;&lt;&gt;&gt;&gt; Meters per Minute</v>
      </c>
      <c r="W253" t="s">
        <v>147</v>
      </c>
      <c r="X253" t="s">
        <v>262</v>
      </c>
      <c r="Y253">
        <v>0.3048</v>
      </c>
    </row>
    <row r="254" spans="2:25" ht="15">
      <c r="B254" s="18">
        <v>0.316</v>
      </c>
      <c r="C254" s="19" t="s">
        <v>96</v>
      </c>
      <c r="F254" s="9">
        <v>0.5</v>
      </c>
      <c r="G254" s="10" t="s">
        <v>65</v>
      </c>
      <c r="I254" s="9">
        <v>0.0995</v>
      </c>
      <c r="J254" s="10">
        <v>39</v>
      </c>
      <c r="V254" t="str">
        <f t="shared" si="3"/>
        <v>Feet per Minute &lt;&lt;&lt;&gt;&gt;&gt; Meters per Second</v>
      </c>
      <c r="W254" t="s">
        <v>147</v>
      </c>
      <c r="X254" t="s">
        <v>263</v>
      </c>
      <c r="Y254">
        <v>0.00508</v>
      </c>
    </row>
    <row r="255" spans="2:25" ht="15">
      <c r="B255" s="18">
        <v>0.3189</v>
      </c>
      <c r="D255" s="1">
        <v>8.1</v>
      </c>
      <c r="F255" s="9">
        <v>0.5156</v>
      </c>
      <c r="G255" s="10" t="s">
        <v>69</v>
      </c>
      <c r="I255" s="9">
        <v>0.098</v>
      </c>
      <c r="J255" s="10">
        <v>40</v>
      </c>
      <c r="V255" t="str">
        <f t="shared" si="3"/>
        <v>Feet per Second &lt;&lt;&lt;&gt;&gt;&gt; Centimeters per Second</v>
      </c>
      <c r="W255" t="s">
        <v>148</v>
      </c>
      <c r="X255" t="s">
        <v>146</v>
      </c>
      <c r="Y255">
        <v>30.48</v>
      </c>
    </row>
    <row r="256" spans="2:25" ht="15">
      <c r="B256" s="18">
        <v>0.3228</v>
      </c>
      <c r="D256" s="1">
        <v>8.2</v>
      </c>
      <c r="F256" s="9">
        <v>0.5312</v>
      </c>
      <c r="G256" s="10" t="s">
        <v>71</v>
      </c>
      <c r="I256" s="9">
        <v>0.096</v>
      </c>
      <c r="J256" s="10">
        <v>41</v>
      </c>
      <c r="V256" t="str">
        <f t="shared" si="3"/>
        <v>Feet per Second &lt;&lt;&lt;&gt;&gt;&gt; Meters per Minute</v>
      </c>
      <c r="W256" t="s">
        <v>148</v>
      </c>
      <c r="X256" t="s">
        <v>262</v>
      </c>
      <c r="Y256">
        <v>18.288</v>
      </c>
    </row>
    <row r="257" spans="2:25" ht="15">
      <c r="B257" s="18">
        <v>0.323</v>
      </c>
      <c r="C257" s="19" t="s">
        <v>101</v>
      </c>
      <c r="F257" s="9">
        <v>0.5469</v>
      </c>
      <c r="G257" s="10" t="s">
        <v>73</v>
      </c>
      <c r="I257" s="9">
        <v>0.09380000000000001</v>
      </c>
      <c r="J257" s="10" t="s">
        <v>105</v>
      </c>
      <c r="V257" t="str">
        <f t="shared" si="3"/>
        <v>Feet per Second &lt;&lt;&lt;&gt;&gt;&gt; Meters per Second</v>
      </c>
      <c r="W257" t="s">
        <v>148</v>
      </c>
      <c r="X257" t="s">
        <v>263</v>
      </c>
      <c r="Y257">
        <v>0.3048</v>
      </c>
    </row>
    <row r="258" spans="2:25" ht="15">
      <c r="B258" s="18">
        <v>0.3248</v>
      </c>
      <c r="D258" s="1">
        <v>8.25</v>
      </c>
      <c r="F258" s="9">
        <v>0.5625</v>
      </c>
      <c r="G258" s="10" t="s">
        <v>76</v>
      </c>
      <c r="I258" s="9">
        <v>0.0935</v>
      </c>
      <c r="J258" s="10">
        <v>42</v>
      </c>
      <c r="V258" t="str">
        <f t="shared" si="3"/>
        <v>Feet/Minutes  &lt;&lt;&lt;&gt;&gt;&gt; Centimeters/Seconds </v>
      </c>
      <c r="W258" t="s">
        <v>151</v>
      </c>
      <c r="X258" t="s">
        <v>150</v>
      </c>
      <c r="Y258">
        <v>0.508</v>
      </c>
    </row>
    <row r="259" spans="2:25" ht="15">
      <c r="B259" s="18">
        <v>0.3268</v>
      </c>
      <c r="D259" s="1">
        <v>8.3</v>
      </c>
      <c r="F259" s="9">
        <v>0.5781</v>
      </c>
      <c r="G259" s="10" t="s">
        <v>80</v>
      </c>
      <c r="I259" s="9">
        <v>0.089</v>
      </c>
      <c r="J259" s="10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151</v>
      </c>
      <c r="X259" t="s">
        <v>152</v>
      </c>
      <c r="Y259">
        <v>0.01667</v>
      </c>
    </row>
    <row r="260" spans="1:25" ht="15">
      <c r="A260" s="2" t="s">
        <v>106</v>
      </c>
      <c r="B260" s="18">
        <v>0.3281</v>
      </c>
      <c r="F260" s="9">
        <v>0.5938</v>
      </c>
      <c r="G260" s="10" t="s">
        <v>84</v>
      </c>
      <c r="I260" s="9">
        <v>0.08600000000000001</v>
      </c>
      <c r="J260" s="10">
        <v>44</v>
      </c>
      <c r="V260" t="str">
        <f t="shared" si="4"/>
        <v>Feet/Minutes  &lt;&lt;&lt;&gt;&gt;&gt; Kilometers/kr </v>
      </c>
      <c r="W260" t="s">
        <v>151</v>
      </c>
      <c r="X260" t="s">
        <v>264</v>
      </c>
      <c r="Y260">
        <v>0.01829</v>
      </c>
    </row>
    <row r="261" spans="2:25" ht="15">
      <c r="B261" s="18">
        <v>0.3307</v>
      </c>
      <c r="D261" s="1">
        <v>8.4</v>
      </c>
      <c r="F261" s="9">
        <v>0.6094</v>
      </c>
      <c r="G261" s="10" t="s">
        <v>87</v>
      </c>
      <c r="I261" s="9">
        <v>0.082</v>
      </c>
      <c r="J261" s="10">
        <v>45</v>
      </c>
      <c r="V261" t="str">
        <f t="shared" si="4"/>
        <v>Feet/Minutes  &lt;&lt;&lt;&gt;&gt;&gt; Meters/Minutes </v>
      </c>
      <c r="W261" t="s">
        <v>151</v>
      </c>
      <c r="X261" t="s">
        <v>155</v>
      </c>
      <c r="Y261">
        <v>0.3048</v>
      </c>
    </row>
    <row r="262" spans="2:25" ht="15">
      <c r="B262" s="18">
        <v>0.332</v>
      </c>
      <c r="C262" s="19" t="s">
        <v>568</v>
      </c>
      <c r="F262" s="9">
        <v>0.625</v>
      </c>
      <c r="G262" s="10" t="s">
        <v>89</v>
      </c>
      <c r="I262" s="9">
        <v>0.081</v>
      </c>
      <c r="J262" s="10">
        <v>46</v>
      </c>
      <c r="V262" t="str">
        <f t="shared" si="4"/>
        <v>Feet/Minutes  &lt;&lt;&lt;&gt;&gt;&gt; Miles/Hour </v>
      </c>
      <c r="W262" t="s">
        <v>151</v>
      </c>
      <c r="X262" t="s">
        <v>156</v>
      </c>
      <c r="Y262">
        <v>0.01136</v>
      </c>
    </row>
    <row r="263" spans="2:25" ht="15">
      <c r="B263" s="18">
        <v>0.3346</v>
      </c>
      <c r="D263" s="1">
        <v>8.5</v>
      </c>
      <c r="F263" s="9">
        <v>0.6406</v>
      </c>
      <c r="G263" s="10" t="s">
        <v>91</v>
      </c>
      <c r="I263" s="9">
        <v>0.0785</v>
      </c>
      <c r="J263" s="10">
        <v>47</v>
      </c>
      <c r="V263" t="str">
        <f t="shared" si="4"/>
        <v>Feet/Seconds  &lt;&lt;&lt;&gt;&gt;&gt; Centimeters/Seconds </v>
      </c>
      <c r="W263" t="s">
        <v>152</v>
      </c>
      <c r="X263" t="s">
        <v>150</v>
      </c>
      <c r="Y263">
        <v>30.48</v>
      </c>
    </row>
    <row r="264" spans="2:25" ht="15">
      <c r="B264" s="18">
        <v>0.3386</v>
      </c>
      <c r="D264" s="1">
        <v>8.6</v>
      </c>
      <c r="F264" s="9">
        <v>0.6562</v>
      </c>
      <c r="G264" s="10" t="s">
        <v>95</v>
      </c>
      <c r="I264" s="9">
        <v>0.0781</v>
      </c>
      <c r="J264" s="10" t="s">
        <v>81</v>
      </c>
      <c r="V264" t="str">
        <f t="shared" si="4"/>
        <v>Feet/Seconds  &lt;&lt;&lt;&gt;&gt;&gt; Kilometers/Hour </v>
      </c>
      <c r="W264" t="s">
        <v>152</v>
      </c>
      <c r="X264" t="s">
        <v>153</v>
      </c>
      <c r="Y264">
        <v>1.097</v>
      </c>
    </row>
    <row r="265" spans="2:25" ht="15">
      <c r="B265" s="18">
        <v>0.339</v>
      </c>
      <c r="C265" s="19" t="s">
        <v>574</v>
      </c>
      <c r="F265" s="9">
        <v>0.6719</v>
      </c>
      <c r="G265" s="10" t="s">
        <v>98</v>
      </c>
      <c r="I265" s="9">
        <v>0.076</v>
      </c>
      <c r="J265" s="10">
        <v>48</v>
      </c>
      <c r="V265" t="str">
        <f t="shared" si="4"/>
        <v>Feet/Seconds  &lt;&lt;&lt;&gt;&gt;&gt; Knots </v>
      </c>
      <c r="W265" t="s">
        <v>152</v>
      </c>
      <c r="X265" t="s">
        <v>154</v>
      </c>
      <c r="Y265">
        <v>0.5921</v>
      </c>
    </row>
    <row r="266" spans="2:25" ht="15">
      <c r="B266" s="18">
        <v>0.3425</v>
      </c>
      <c r="D266" s="1">
        <v>8.7</v>
      </c>
      <c r="F266" s="9">
        <v>0.6875</v>
      </c>
      <c r="G266" s="10" t="s">
        <v>100</v>
      </c>
      <c r="I266" s="9">
        <v>0.073</v>
      </c>
      <c r="J266" s="10">
        <v>49</v>
      </c>
      <c r="V266" t="str">
        <f t="shared" si="4"/>
        <v>Feet/Seconds  &lt;&lt;&lt;&gt;&gt;&gt; Meters/Minutes </v>
      </c>
      <c r="W266" t="s">
        <v>152</v>
      </c>
      <c r="X266" t="s">
        <v>155</v>
      </c>
      <c r="Y266">
        <v>18.29</v>
      </c>
    </row>
    <row r="267" spans="1:25" ht="15">
      <c r="A267" s="2" t="s">
        <v>577</v>
      </c>
      <c r="B267" s="18">
        <v>0.3438</v>
      </c>
      <c r="F267" s="9">
        <v>0.7031</v>
      </c>
      <c r="G267" s="10" t="s">
        <v>103</v>
      </c>
      <c r="I267" s="9">
        <v>0.07</v>
      </c>
      <c r="J267" s="10">
        <v>50</v>
      </c>
      <c r="V267" t="str">
        <f t="shared" si="4"/>
        <v>Feet/Seconds  &lt;&lt;&lt;&gt;&gt;&gt; Miles/Hour </v>
      </c>
      <c r="W267" t="s">
        <v>152</v>
      </c>
      <c r="X267" t="s">
        <v>156</v>
      </c>
      <c r="Y267">
        <v>0.6818</v>
      </c>
    </row>
    <row r="268" spans="2:25" ht="15">
      <c r="B268" s="18">
        <v>0.34450000000000003</v>
      </c>
      <c r="D268" s="1">
        <v>8.75</v>
      </c>
      <c r="F268" s="9">
        <v>0.7188</v>
      </c>
      <c r="G268" s="10" t="s">
        <v>566</v>
      </c>
      <c r="I268" s="9">
        <v>0.067</v>
      </c>
      <c r="J268" s="10">
        <v>51</v>
      </c>
      <c r="V268" t="str">
        <f t="shared" si="4"/>
        <v>Feet/Seconds  &lt;&lt;&lt;&gt;&gt;&gt; Miles/Minutes </v>
      </c>
      <c r="W268" t="s">
        <v>152</v>
      </c>
      <c r="X268" t="s">
        <v>157</v>
      </c>
      <c r="Y268">
        <v>0.01136</v>
      </c>
    </row>
    <row r="269" spans="2:25" ht="15">
      <c r="B269" s="18">
        <v>0.34650000000000003</v>
      </c>
      <c r="D269" s="1">
        <v>8.8</v>
      </c>
      <c r="F269" s="9">
        <v>0.7344</v>
      </c>
      <c r="G269" s="10" t="s">
        <v>569</v>
      </c>
      <c r="I269" s="9">
        <v>0.0635</v>
      </c>
      <c r="J269" s="10">
        <v>52</v>
      </c>
      <c r="V269" t="str">
        <f t="shared" si="4"/>
        <v>Feet/Seconds/Seconds  &lt;&lt;&lt;&gt;&gt;&gt; Centimeters/Seconds/Seconds </v>
      </c>
      <c r="W269" t="s">
        <v>159</v>
      </c>
      <c r="X269" t="s">
        <v>158</v>
      </c>
      <c r="Y269">
        <v>30.48</v>
      </c>
    </row>
    <row r="270" spans="2:25" ht="15">
      <c r="B270" s="18">
        <v>0.34800000000000003</v>
      </c>
      <c r="C270" s="19" t="s">
        <v>581</v>
      </c>
      <c r="F270" s="9">
        <v>0.75</v>
      </c>
      <c r="G270" s="10" t="s">
        <v>572</v>
      </c>
      <c r="I270" s="9">
        <v>0.0625</v>
      </c>
      <c r="J270" s="10" t="s">
        <v>57</v>
      </c>
      <c r="V270" t="str">
        <f t="shared" si="4"/>
        <v>Feet/Seconds/Seconds  &lt;&lt;&lt;&gt;&gt;&gt; Kilometers/Hour/Seconds </v>
      </c>
      <c r="W270" t="s">
        <v>159</v>
      </c>
      <c r="X270" t="s">
        <v>160</v>
      </c>
      <c r="Y270">
        <v>1.097</v>
      </c>
    </row>
    <row r="271" spans="2:25" ht="15">
      <c r="B271" s="18">
        <v>0.3504</v>
      </c>
      <c r="D271" s="1">
        <v>8.9</v>
      </c>
      <c r="F271" s="9">
        <v>0.7656</v>
      </c>
      <c r="G271" s="10" t="s">
        <v>575</v>
      </c>
      <c r="I271" s="9">
        <v>0.059500000000000004</v>
      </c>
      <c r="J271" s="10">
        <v>53</v>
      </c>
      <c r="V271" t="str">
        <f t="shared" si="4"/>
        <v>Feet/Seconds/Seconds  &lt;&lt;&lt;&gt;&gt;&gt; Meters/Seconds/Seconds </v>
      </c>
      <c r="W271" t="s">
        <v>159</v>
      </c>
      <c r="X271" t="s">
        <v>265</v>
      </c>
      <c r="Y271">
        <v>0.3048</v>
      </c>
    </row>
    <row r="272" spans="2:25" ht="15">
      <c r="B272" s="18">
        <v>0.3543</v>
      </c>
      <c r="D272" s="1">
        <v>9</v>
      </c>
      <c r="F272" s="9">
        <v>0.7812</v>
      </c>
      <c r="G272" s="10" t="s">
        <v>578</v>
      </c>
      <c r="I272" s="9">
        <v>0.055</v>
      </c>
      <c r="J272" s="10">
        <v>54</v>
      </c>
      <c r="V272" t="str">
        <f t="shared" si="4"/>
        <v>Feet/Seconds/Seconds  &lt;&lt;&lt;&gt;&gt;&gt; Miles/Hour/Seconds </v>
      </c>
      <c r="W272" t="s">
        <v>159</v>
      </c>
      <c r="X272" t="s">
        <v>162</v>
      </c>
      <c r="Y272">
        <v>0.6818</v>
      </c>
    </row>
    <row r="273" spans="2:25" ht="15">
      <c r="B273" s="18">
        <v>0.358</v>
      </c>
      <c r="C273" s="19" t="s">
        <v>587</v>
      </c>
      <c r="F273" s="9">
        <v>0.7969</v>
      </c>
      <c r="G273" s="10" t="s">
        <v>580</v>
      </c>
      <c r="I273" s="9">
        <v>0.052000000000000005</v>
      </c>
      <c r="J273" s="10">
        <v>55</v>
      </c>
      <c r="V273" t="str">
        <f t="shared" si="4"/>
        <v>Foot-Candle  &lt;&lt;&lt;&gt;&gt;&gt; Lumen/sq. Meter </v>
      </c>
      <c r="W273" t="s">
        <v>266</v>
      </c>
      <c r="X273" t="s">
        <v>267</v>
      </c>
      <c r="Y273">
        <v>10.764</v>
      </c>
    </row>
    <row r="274" spans="2:25" ht="15">
      <c r="B274" s="18">
        <v>0.3583</v>
      </c>
      <c r="D274" s="1">
        <v>9.1</v>
      </c>
      <c r="F274" s="9">
        <v>0.8125</v>
      </c>
      <c r="G274" s="10" t="s">
        <v>583</v>
      </c>
      <c r="I274" s="9">
        <v>0.046900000000000004</v>
      </c>
      <c r="J274" s="10" t="s">
        <v>37</v>
      </c>
      <c r="V274" t="str">
        <f t="shared" si="4"/>
        <v>Foot-Candle  &lt;&lt;&lt;&gt;&gt;&gt; Lumen/Square Meter </v>
      </c>
      <c r="W274" t="s">
        <v>266</v>
      </c>
      <c r="X274" t="s">
        <v>268</v>
      </c>
      <c r="Y274">
        <v>10.764</v>
      </c>
    </row>
    <row r="275" spans="1:25" ht="15">
      <c r="A275" s="2" t="s">
        <v>591</v>
      </c>
      <c r="B275" s="18">
        <v>0.3594</v>
      </c>
      <c r="F275" s="9">
        <v>0.8281</v>
      </c>
      <c r="G275" s="10" t="s">
        <v>588</v>
      </c>
      <c r="I275" s="9">
        <v>0.0465</v>
      </c>
      <c r="J275" s="10">
        <v>56</v>
      </c>
      <c r="V275" t="str">
        <f t="shared" si="4"/>
        <v>Foot-pounds  &lt;&lt;&lt;&gt;&gt;&gt; BTU </v>
      </c>
      <c r="W275" t="s">
        <v>269</v>
      </c>
      <c r="X275" t="s">
        <v>673</v>
      </c>
      <c r="Y275">
        <v>0.001286</v>
      </c>
    </row>
    <row r="276" spans="2:25" ht="15">
      <c r="B276" s="18">
        <v>0.3622</v>
      </c>
      <c r="D276" s="1">
        <v>9.2</v>
      </c>
      <c r="F276" s="9">
        <v>0.8438</v>
      </c>
      <c r="G276" s="10" t="s">
        <v>590</v>
      </c>
      <c r="I276" s="9">
        <v>0.043000000000000003</v>
      </c>
      <c r="J276" s="10">
        <v>57</v>
      </c>
      <c r="V276" t="str">
        <f t="shared" si="4"/>
        <v>Foot-pounds  &lt;&lt;&lt;&gt;&gt;&gt; Ergs </v>
      </c>
      <c r="W276" t="s">
        <v>269</v>
      </c>
      <c r="X276" t="s">
        <v>674</v>
      </c>
      <c r="Y276">
        <v>13600000</v>
      </c>
    </row>
    <row r="277" spans="2:25" ht="15">
      <c r="B277" s="18">
        <v>0.3642</v>
      </c>
      <c r="D277" s="1">
        <v>9.25</v>
      </c>
      <c r="F277" s="9">
        <v>0.8594</v>
      </c>
      <c r="G277" s="10" t="s">
        <v>593</v>
      </c>
      <c r="I277" s="9">
        <v>0.042</v>
      </c>
      <c r="J277" s="10">
        <v>58</v>
      </c>
      <c r="V277" t="str">
        <f t="shared" si="4"/>
        <v>Foot-pounds  &lt;&lt;&lt;&gt;&gt;&gt; Gram-Calories </v>
      </c>
      <c r="W277" t="s">
        <v>269</v>
      </c>
      <c r="X277" t="s">
        <v>676</v>
      </c>
      <c r="Y277">
        <v>0.3238</v>
      </c>
    </row>
    <row r="278" spans="2:25" ht="15">
      <c r="B278" s="18">
        <v>0.3661</v>
      </c>
      <c r="D278" s="1">
        <v>9.3</v>
      </c>
      <c r="F278" s="9">
        <v>0.875</v>
      </c>
      <c r="G278" s="10" t="s">
        <v>595</v>
      </c>
      <c r="I278" s="9">
        <v>0.041</v>
      </c>
      <c r="J278" s="10">
        <v>59</v>
      </c>
      <c r="V278" t="str">
        <f t="shared" si="4"/>
        <v>Foot-pounds  &lt;&lt;&lt;&gt;&gt;&gt; hp-Hours </v>
      </c>
      <c r="W278" t="s">
        <v>269</v>
      </c>
      <c r="X278" t="s">
        <v>270</v>
      </c>
      <c r="Y278">
        <v>5.05E-07</v>
      </c>
    </row>
    <row r="279" spans="2:25" ht="15">
      <c r="B279" s="18">
        <v>0.368</v>
      </c>
      <c r="C279" s="19" t="s">
        <v>596</v>
      </c>
      <c r="F279" s="9">
        <v>0.8906</v>
      </c>
      <c r="G279" s="10" t="s">
        <v>598</v>
      </c>
      <c r="I279" s="9">
        <v>0.04</v>
      </c>
      <c r="J279" s="10">
        <v>60</v>
      </c>
      <c r="V279" t="str">
        <f t="shared" si="4"/>
        <v>Foot-pounds  &lt;&lt;&lt;&gt;&gt;&gt; Joules </v>
      </c>
      <c r="W279" t="s">
        <v>269</v>
      </c>
      <c r="X279" t="s">
        <v>678</v>
      </c>
      <c r="Y279">
        <v>1.356</v>
      </c>
    </row>
    <row r="280" spans="2:25" ht="15">
      <c r="B280" s="18">
        <v>0.3701</v>
      </c>
      <c r="D280" s="1">
        <v>9.4</v>
      </c>
      <c r="F280" s="9">
        <v>0.9062</v>
      </c>
      <c r="G280" s="10" t="s">
        <v>26</v>
      </c>
      <c r="I280" s="9">
        <v>0.039</v>
      </c>
      <c r="J280" s="10">
        <v>61</v>
      </c>
      <c r="V280" t="str">
        <f t="shared" si="4"/>
        <v>Foot-pounds  &lt;&lt;&lt;&gt;&gt;&gt; Kilogram-Calories </v>
      </c>
      <c r="W280" t="s">
        <v>269</v>
      </c>
      <c r="X280" t="s">
        <v>679</v>
      </c>
      <c r="Y280">
        <v>0.000324</v>
      </c>
    </row>
    <row r="281" spans="2:25" ht="15">
      <c r="B281" s="18">
        <v>0.374</v>
      </c>
      <c r="D281" s="1">
        <v>9.5</v>
      </c>
      <c r="F281" s="9">
        <v>0.9219</v>
      </c>
      <c r="G281" s="10" t="s">
        <v>29</v>
      </c>
      <c r="I281" s="9">
        <v>0.038</v>
      </c>
      <c r="J281" s="10">
        <v>62</v>
      </c>
      <c r="V281" t="str">
        <f t="shared" si="4"/>
        <v>Foot-pounds  &lt;&lt;&lt;&gt;&gt;&gt; Kilowatt-Hours </v>
      </c>
      <c r="W281" t="s">
        <v>269</v>
      </c>
      <c r="X281" t="s">
        <v>681</v>
      </c>
      <c r="Y281">
        <v>3.77E-07</v>
      </c>
    </row>
    <row r="282" spans="1:25" ht="15">
      <c r="A282" s="2" t="s">
        <v>25</v>
      </c>
      <c r="B282" s="18">
        <v>0.375</v>
      </c>
      <c r="F282" s="9">
        <v>0.9375</v>
      </c>
      <c r="G282" s="10" t="s">
        <v>31</v>
      </c>
      <c r="I282" s="9">
        <v>0.037</v>
      </c>
      <c r="J282" s="10">
        <v>63</v>
      </c>
      <c r="V282" t="str">
        <f t="shared" si="4"/>
        <v>Foot-pounds/Minute  &lt;&lt;&lt;&gt;&gt;&gt; BTU/Minute </v>
      </c>
      <c r="W282" t="s">
        <v>271</v>
      </c>
      <c r="X282" t="s">
        <v>110</v>
      </c>
      <c r="Y282">
        <v>0.001286</v>
      </c>
    </row>
    <row r="283" spans="2:25" ht="15">
      <c r="B283" s="18">
        <v>0.377</v>
      </c>
      <c r="C283" s="19" t="s">
        <v>28</v>
      </c>
      <c r="F283" s="9">
        <v>0.9531</v>
      </c>
      <c r="G283" s="10" t="s">
        <v>33</v>
      </c>
      <c r="I283" s="9">
        <v>0.036</v>
      </c>
      <c r="J283" s="10">
        <v>64</v>
      </c>
      <c r="V283" t="str">
        <f t="shared" si="4"/>
        <v>Foot-pounds/Minute  &lt;&lt;&lt;&gt;&gt;&gt; Foot-pounds/Second </v>
      </c>
      <c r="W283" t="s">
        <v>271</v>
      </c>
      <c r="X283" t="s">
        <v>107</v>
      </c>
      <c r="Y283">
        <v>0.01667</v>
      </c>
    </row>
    <row r="284" spans="2:25" ht="15">
      <c r="B284" s="18">
        <v>0.378</v>
      </c>
      <c r="D284" s="1">
        <v>9.6</v>
      </c>
      <c r="F284" s="9">
        <v>0.9688</v>
      </c>
      <c r="G284" s="10" t="s">
        <v>36</v>
      </c>
      <c r="I284" s="9">
        <v>0.035</v>
      </c>
      <c r="J284" s="10">
        <v>65</v>
      </c>
      <c r="V284" t="str">
        <f t="shared" si="4"/>
        <v>Foot-pounds/Minute  &lt;&lt;&lt;&gt;&gt;&gt; HorsePower </v>
      </c>
      <c r="W284" t="s">
        <v>271</v>
      </c>
      <c r="X284" t="s">
        <v>112</v>
      </c>
      <c r="Y284">
        <v>3.03E-05</v>
      </c>
    </row>
    <row r="285" spans="2:25" ht="15">
      <c r="B285" s="18">
        <v>0.3819</v>
      </c>
      <c r="D285" s="1">
        <v>9.7</v>
      </c>
      <c r="F285" s="9">
        <v>0.9844</v>
      </c>
      <c r="G285" s="10" t="s">
        <v>41</v>
      </c>
      <c r="I285" s="9">
        <v>0.033</v>
      </c>
      <c r="J285" s="10">
        <v>66</v>
      </c>
      <c r="V285" t="str">
        <f t="shared" si="4"/>
        <v>Foot-pounds/Minute  &lt;&lt;&lt;&gt;&gt;&gt; Kilowatts </v>
      </c>
      <c r="W285" t="s">
        <v>271</v>
      </c>
      <c r="X285" t="s">
        <v>113</v>
      </c>
      <c r="Y285">
        <v>2.26E-05</v>
      </c>
    </row>
    <row r="286" spans="2:25" ht="15">
      <c r="B286" s="18">
        <v>0.3839</v>
      </c>
      <c r="D286" s="1">
        <v>9.75</v>
      </c>
      <c r="F286" s="9">
        <v>1</v>
      </c>
      <c r="G286" s="10" t="s">
        <v>43</v>
      </c>
      <c r="I286" s="9">
        <v>0.032</v>
      </c>
      <c r="J286" s="10">
        <v>67</v>
      </c>
      <c r="V286" t="str">
        <f t="shared" si="4"/>
        <v>Foot-pounds/Second  &lt;&lt;&lt;&gt;&gt;&gt; BTU/Hour </v>
      </c>
      <c r="W286" t="s">
        <v>107</v>
      </c>
      <c r="X286" t="s">
        <v>682</v>
      </c>
      <c r="Y286">
        <v>4.6263</v>
      </c>
    </row>
    <row r="287" spans="2:25" ht="15">
      <c r="B287" s="18">
        <v>0.3858</v>
      </c>
      <c r="D287" s="1">
        <v>9.8</v>
      </c>
      <c r="F287" s="9">
        <v>1.0156</v>
      </c>
      <c r="G287" s="10" t="s">
        <v>46</v>
      </c>
      <c r="I287" s="9">
        <v>0.0312</v>
      </c>
      <c r="J287" s="10" t="s">
        <v>601</v>
      </c>
      <c r="V287" t="str">
        <f t="shared" si="4"/>
        <v>Foot-pounds/Second  &lt;&lt;&lt;&gt;&gt;&gt; BTU/Minute </v>
      </c>
      <c r="W287" t="s">
        <v>107</v>
      </c>
      <c r="X287" t="s">
        <v>110</v>
      </c>
      <c r="Y287">
        <v>0.07717</v>
      </c>
    </row>
    <row r="288" spans="2:25" ht="15">
      <c r="B288" s="18">
        <v>0.386</v>
      </c>
      <c r="C288" s="19" t="s">
        <v>35</v>
      </c>
      <c r="F288" s="9">
        <v>1.0312</v>
      </c>
      <c r="G288" s="10" t="s">
        <v>48</v>
      </c>
      <c r="I288" s="9">
        <v>0.031</v>
      </c>
      <c r="J288" s="10">
        <v>68</v>
      </c>
      <c r="V288" t="str">
        <f t="shared" si="4"/>
        <v>Foot-pounds/Second  &lt;&lt;&lt;&gt;&gt;&gt; HorsePower </v>
      </c>
      <c r="W288" t="s">
        <v>107</v>
      </c>
      <c r="X288" t="s">
        <v>112</v>
      </c>
      <c r="Y288">
        <v>0.000818</v>
      </c>
    </row>
    <row r="289" spans="2:25" ht="15">
      <c r="B289" s="18">
        <v>0.3898</v>
      </c>
      <c r="D289" s="1">
        <v>9.9</v>
      </c>
      <c r="F289" s="9">
        <v>1.0469</v>
      </c>
      <c r="G289" s="10" t="s">
        <v>51</v>
      </c>
      <c r="I289" s="9">
        <v>0.0292</v>
      </c>
      <c r="J289" s="10">
        <v>69</v>
      </c>
      <c r="V289" t="str">
        <f t="shared" si="4"/>
        <v>Foot-pounds/Second  &lt;&lt;&lt;&gt;&gt;&gt; Kilowatts </v>
      </c>
      <c r="W289" t="s">
        <v>107</v>
      </c>
      <c r="X289" t="s">
        <v>113</v>
      </c>
      <c r="Y289">
        <v>0.001356</v>
      </c>
    </row>
    <row r="290" spans="1:25" ht="15">
      <c r="A290" s="2" t="s">
        <v>38</v>
      </c>
      <c r="B290" s="18">
        <v>0.3906</v>
      </c>
      <c r="F290" s="9">
        <v>1.0625</v>
      </c>
      <c r="G290" s="10" t="s">
        <v>53</v>
      </c>
      <c r="I290" s="9">
        <v>0.028</v>
      </c>
      <c r="J290" s="10">
        <v>70</v>
      </c>
      <c r="V290" t="str">
        <f t="shared" si="4"/>
        <v>Furlongs &lt;&lt;&lt;&gt;&gt;&gt; Feet</v>
      </c>
      <c r="W290" t="s">
        <v>272</v>
      </c>
      <c r="X290" t="s">
        <v>3</v>
      </c>
      <c r="Y290">
        <v>660</v>
      </c>
    </row>
    <row r="291" spans="2:25" ht="15">
      <c r="B291" s="18">
        <v>0.3937</v>
      </c>
      <c r="D291" s="1">
        <v>10</v>
      </c>
      <c r="F291" s="9">
        <v>1.0781</v>
      </c>
      <c r="G291" s="10" t="s">
        <v>56</v>
      </c>
      <c r="I291" s="9">
        <v>0.026</v>
      </c>
      <c r="J291" s="10">
        <v>71</v>
      </c>
      <c r="V291" t="str">
        <f t="shared" si="4"/>
        <v>Furlongs &lt;&lt;&lt;&gt;&gt;&gt; Miles</v>
      </c>
      <c r="W291" t="s">
        <v>272</v>
      </c>
      <c r="X291" t="s">
        <v>6</v>
      </c>
      <c r="Y291">
        <v>0.125</v>
      </c>
    </row>
    <row r="292" spans="2:25" ht="15">
      <c r="B292" s="18">
        <v>0.397</v>
      </c>
      <c r="C292" s="19" t="s">
        <v>18</v>
      </c>
      <c r="F292" s="9">
        <v>1.0938</v>
      </c>
      <c r="G292" s="10" t="s">
        <v>61</v>
      </c>
      <c r="I292" s="9">
        <v>0.025</v>
      </c>
      <c r="J292" s="10">
        <v>72</v>
      </c>
      <c r="V292" t="str">
        <f t="shared" si="4"/>
        <v>Furlongs &lt;&lt;&lt;&gt;&gt;&gt; Rods</v>
      </c>
      <c r="W292" t="s">
        <v>272</v>
      </c>
      <c r="X292" t="s">
        <v>273</v>
      </c>
      <c r="Y292">
        <v>40</v>
      </c>
    </row>
    <row r="293" spans="2:25" ht="15">
      <c r="B293" s="18">
        <v>0.404</v>
      </c>
      <c r="C293" s="19" t="s">
        <v>14</v>
      </c>
      <c r="F293" s="9">
        <v>1.1094</v>
      </c>
      <c r="G293" s="10" t="s">
        <v>64</v>
      </c>
      <c r="I293" s="9">
        <v>0.024</v>
      </c>
      <c r="J293" s="10">
        <v>73</v>
      </c>
      <c r="V293" t="str">
        <f t="shared" si="4"/>
        <v>Gallon (U.K. liquid) &lt;&lt;&lt;&gt;&gt;&gt; Cubic Meters </v>
      </c>
      <c r="W293" t="s">
        <v>205</v>
      </c>
      <c r="X293" t="s">
        <v>118</v>
      </c>
      <c r="Y293">
        <v>0.004546092</v>
      </c>
    </row>
    <row r="294" spans="1:25" ht="15">
      <c r="A294" s="2" t="s">
        <v>45</v>
      </c>
      <c r="B294" s="18">
        <v>0.4062</v>
      </c>
      <c r="F294" s="9">
        <v>1.125</v>
      </c>
      <c r="G294" s="10" t="s">
        <v>67</v>
      </c>
      <c r="I294" s="9">
        <v>0.0225</v>
      </c>
      <c r="J294" s="10">
        <v>74</v>
      </c>
      <c r="V294" t="str">
        <f t="shared" si="4"/>
        <v>Gallon (U.K. liquid) &lt;&lt;&lt;&gt;&gt;&gt; Liters </v>
      </c>
      <c r="W294" t="s">
        <v>205</v>
      </c>
      <c r="X294" t="s">
        <v>119</v>
      </c>
      <c r="Y294">
        <v>4.546092</v>
      </c>
    </row>
    <row r="295" spans="2:25" ht="15">
      <c r="B295" s="18">
        <v>0.41300000000000003</v>
      </c>
      <c r="C295" s="19" t="s">
        <v>15</v>
      </c>
      <c r="F295" s="9">
        <v>1.1406</v>
      </c>
      <c r="G295" s="10" t="s">
        <v>70</v>
      </c>
      <c r="I295" s="9">
        <v>0.021</v>
      </c>
      <c r="J295" s="10">
        <v>75</v>
      </c>
      <c r="V295" t="str">
        <f t="shared" si="4"/>
        <v>Gallon (U.S. liquid) &lt;&lt;&lt;&gt;&gt;&gt; Cubic Meters </v>
      </c>
      <c r="W295" t="s">
        <v>274</v>
      </c>
      <c r="X295" t="s">
        <v>118</v>
      </c>
      <c r="Y295">
        <v>0.003785412</v>
      </c>
    </row>
    <row r="296" spans="2:25" ht="15">
      <c r="B296" s="18">
        <v>0.4134</v>
      </c>
      <c r="D296" s="1">
        <v>10.5</v>
      </c>
      <c r="F296" s="9">
        <v>1.1562</v>
      </c>
      <c r="G296" s="10" t="s">
        <v>72</v>
      </c>
      <c r="I296" s="9">
        <v>0.02</v>
      </c>
      <c r="J296" s="10">
        <v>76</v>
      </c>
      <c r="V296" t="str">
        <f t="shared" si="4"/>
        <v>Gallon (U.S. liquid) &lt;&lt;&lt;&gt;&gt;&gt; Liters </v>
      </c>
      <c r="W296" t="s">
        <v>274</v>
      </c>
      <c r="X296" t="s">
        <v>119</v>
      </c>
      <c r="Y296">
        <v>3.785412</v>
      </c>
    </row>
    <row r="297" spans="1:25" ht="15">
      <c r="A297" s="2" t="s">
        <v>49</v>
      </c>
      <c r="B297" s="18">
        <v>0.4219</v>
      </c>
      <c r="F297" s="9">
        <v>1.1719</v>
      </c>
      <c r="G297" s="10" t="s">
        <v>75</v>
      </c>
      <c r="I297" s="9">
        <v>0.018</v>
      </c>
      <c r="J297" s="10">
        <v>77</v>
      </c>
      <c r="V297" t="str">
        <f t="shared" si="4"/>
        <v>Gallons (liq. British imp.)  &lt;&lt;&lt;&gt;&gt;&gt; Gallons (US liq.) </v>
      </c>
      <c r="W297" t="s">
        <v>275</v>
      </c>
      <c r="X297" t="s">
        <v>187</v>
      </c>
      <c r="Y297">
        <v>1.20095</v>
      </c>
    </row>
    <row r="298" spans="2:25" ht="15">
      <c r="B298" s="18">
        <v>0.4331</v>
      </c>
      <c r="D298" s="1">
        <v>11</v>
      </c>
      <c r="F298" s="9">
        <v>1.1875</v>
      </c>
      <c r="G298" s="10" t="s">
        <v>79</v>
      </c>
      <c r="I298" s="9">
        <v>0.016</v>
      </c>
      <c r="J298" s="10">
        <v>78</v>
      </c>
      <c r="V298" t="str">
        <f t="shared" si="4"/>
        <v>Gallons (U.K. liquid) per Minute &lt;&lt;&lt;&gt;&gt;&gt; Cubic Meters per Minute</v>
      </c>
      <c r="W298" t="s">
        <v>207</v>
      </c>
      <c r="X298" t="s">
        <v>206</v>
      </c>
      <c r="Y298">
        <v>0.004546092</v>
      </c>
    </row>
    <row r="299" spans="1:25" ht="15">
      <c r="A299" s="2" t="s">
        <v>52</v>
      </c>
      <c r="B299" s="18">
        <v>0.4375</v>
      </c>
      <c r="F299" s="9">
        <v>1.2031</v>
      </c>
      <c r="G299" s="10" t="s">
        <v>83</v>
      </c>
      <c r="I299" s="9">
        <v>0.0156</v>
      </c>
      <c r="J299" s="10" t="s">
        <v>600</v>
      </c>
      <c r="V299" t="str">
        <f t="shared" si="4"/>
        <v>Gallons (U.K. liquid) per Minute &lt;&lt;&lt;&gt;&gt;&gt; Cubic Meters per Second</v>
      </c>
      <c r="W299" t="s">
        <v>207</v>
      </c>
      <c r="X299" t="s">
        <v>191</v>
      </c>
      <c r="Y299">
        <v>7.57682E-05</v>
      </c>
    </row>
    <row r="300" spans="2:25" ht="15">
      <c r="B300" s="18">
        <v>0.4528</v>
      </c>
      <c r="D300" s="1">
        <v>11.5</v>
      </c>
      <c r="F300" s="9">
        <v>1.2188</v>
      </c>
      <c r="G300" s="10" t="s">
        <v>85</v>
      </c>
      <c r="I300" s="9">
        <v>0.0145</v>
      </c>
      <c r="J300" s="10">
        <v>79</v>
      </c>
      <c r="V300" t="str">
        <f t="shared" si="4"/>
        <v>Gallons (U.S. liquid) per Minute &lt;&lt;&lt;&gt;&gt;&gt; Cubic Meters per Minute</v>
      </c>
      <c r="W300" t="s">
        <v>208</v>
      </c>
      <c r="X300" t="s">
        <v>206</v>
      </c>
      <c r="Y300">
        <v>0.003785412</v>
      </c>
    </row>
    <row r="301" spans="1:25" ht="15">
      <c r="A301" s="2" t="s">
        <v>55</v>
      </c>
      <c r="B301" s="18">
        <v>0.4531</v>
      </c>
      <c r="F301" s="9">
        <v>1.2344</v>
      </c>
      <c r="G301" s="10" t="s">
        <v>88</v>
      </c>
      <c r="I301" s="9">
        <v>0.0135</v>
      </c>
      <c r="J301" s="10">
        <v>80</v>
      </c>
      <c r="V301" t="str">
        <f t="shared" si="4"/>
        <v>Gallons (U.S. liquid) per Minute &lt;&lt;&lt;&gt;&gt;&gt; Cubic Meters per Second</v>
      </c>
      <c r="W301" t="s">
        <v>208</v>
      </c>
      <c r="X301" t="s">
        <v>191</v>
      </c>
      <c r="Y301">
        <v>6.30902E-05</v>
      </c>
    </row>
    <row r="302" spans="1:25" ht="15">
      <c r="A302" s="2" t="s">
        <v>58</v>
      </c>
      <c r="B302" s="18">
        <v>0.4688</v>
      </c>
      <c r="F302" s="9">
        <v>1.25</v>
      </c>
      <c r="G302" s="10" t="s">
        <v>90</v>
      </c>
      <c r="I302" s="9">
        <v>0.013</v>
      </c>
      <c r="J302" s="10">
        <v>81</v>
      </c>
      <c r="V302" t="str">
        <f t="shared" si="4"/>
        <v>Gallons (U.S. liquid) per Minute &lt;&lt;&lt;&gt;&gt;&gt; Liters per Minute</v>
      </c>
      <c r="W302" t="s">
        <v>208</v>
      </c>
      <c r="X302" t="s">
        <v>192</v>
      </c>
      <c r="Y302">
        <v>3.785412</v>
      </c>
    </row>
    <row r="303" spans="2:25" ht="15">
      <c r="B303" s="18">
        <v>0.4724</v>
      </c>
      <c r="D303" s="1">
        <v>12</v>
      </c>
      <c r="F303" s="9">
        <v>1.2656</v>
      </c>
      <c r="G303" s="10" t="s">
        <v>93</v>
      </c>
      <c r="I303" s="9">
        <v>0.0125</v>
      </c>
      <c r="J303" s="10">
        <v>82</v>
      </c>
      <c r="V303" t="str">
        <f t="shared" si="4"/>
        <v>Gallons (U.S. liquid) per Minute &lt;&lt;&lt;&gt;&gt;&gt; Liters per Second</v>
      </c>
      <c r="W303" t="s">
        <v>208</v>
      </c>
      <c r="X303" t="s">
        <v>276</v>
      </c>
      <c r="Y303">
        <v>0.0630902</v>
      </c>
    </row>
    <row r="304" spans="1:25" ht="15">
      <c r="A304" s="2" t="s">
        <v>62</v>
      </c>
      <c r="B304" s="18">
        <v>0.4844</v>
      </c>
      <c r="F304" s="9">
        <v>1.2812</v>
      </c>
      <c r="G304" s="10" t="s">
        <v>97</v>
      </c>
      <c r="I304" s="9">
        <v>0.012</v>
      </c>
      <c r="J304" s="10">
        <v>83</v>
      </c>
      <c r="V304" t="str">
        <f t="shared" si="4"/>
        <v>Gallons (US)  &lt;&lt;&lt;&gt;&gt;&gt; Gallons (imp.) </v>
      </c>
      <c r="W304" t="s">
        <v>277</v>
      </c>
      <c r="X304" t="s">
        <v>278</v>
      </c>
      <c r="Y304">
        <v>0.83267</v>
      </c>
    </row>
    <row r="305" spans="2:25" ht="15">
      <c r="B305" s="18">
        <v>0.4921</v>
      </c>
      <c r="D305" s="1">
        <v>12.5</v>
      </c>
      <c r="F305" s="9">
        <v>1.2969</v>
      </c>
      <c r="G305" s="10" t="s">
        <v>99</v>
      </c>
      <c r="I305" s="9">
        <v>0.0115</v>
      </c>
      <c r="J305" s="10">
        <v>84</v>
      </c>
      <c r="V305" t="str">
        <f t="shared" si="4"/>
        <v>Gallons/Minute  &lt;&lt;&lt;&gt;&gt;&gt; Cubic Feet/Hour </v>
      </c>
      <c r="W305" t="s">
        <v>199</v>
      </c>
      <c r="X305" t="s">
        <v>279</v>
      </c>
      <c r="Y305">
        <v>8.0208</v>
      </c>
    </row>
    <row r="306" spans="1:25" ht="15">
      <c r="A306" s="2" t="s">
        <v>65</v>
      </c>
      <c r="B306" s="18">
        <v>0.5</v>
      </c>
      <c r="F306" s="9">
        <v>1.3125</v>
      </c>
      <c r="G306" s="10" t="s">
        <v>102</v>
      </c>
      <c r="I306" s="9">
        <v>0.011</v>
      </c>
      <c r="J306" s="10">
        <v>85</v>
      </c>
      <c r="V306" t="str">
        <f t="shared" si="4"/>
        <v>Gallons/Minute  &lt;&lt;&lt;&gt;&gt;&gt; Cubic Feet/Second </v>
      </c>
      <c r="W306" t="s">
        <v>199</v>
      </c>
      <c r="X306" t="s">
        <v>198</v>
      </c>
      <c r="Y306">
        <v>0.002228</v>
      </c>
    </row>
    <row r="307" spans="2:25" ht="15">
      <c r="B307" s="18">
        <v>0.5118</v>
      </c>
      <c r="D307" s="1">
        <v>13</v>
      </c>
      <c r="F307" s="9">
        <v>1.3281</v>
      </c>
      <c r="G307" s="10" t="s">
        <v>104</v>
      </c>
      <c r="I307" s="9">
        <v>0.0105</v>
      </c>
      <c r="J307" s="10">
        <v>86</v>
      </c>
      <c r="V307" t="str">
        <f t="shared" si="4"/>
        <v>Gallons/Minute  &lt;&lt;&lt;&gt;&gt;&gt; Liters/Second </v>
      </c>
      <c r="W307" t="s">
        <v>199</v>
      </c>
      <c r="X307" t="s">
        <v>196</v>
      </c>
      <c r="Y307">
        <v>0.6308</v>
      </c>
    </row>
    <row r="308" spans="1:25" ht="15">
      <c r="A308" s="2" t="s">
        <v>69</v>
      </c>
      <c r="B308" s="18">
        <v>0.5156</v>
      </c>
      <c r="F308" s="9">
        <v>1.3438</v>
      </c>
      <c r="G308" s="10" t="s">
        <v>567</v>
      </c>
      <c r="I308" s="9">
        <v>0.01</v>
      </c>
      <c r="J308" s="10">
        <v>87</v>
      </c>
      <c r="V308" t="str">
        <f t="shared" si="4"/>
        <v>Gilberts  &lt;&lt;&lt;&gt;&gt;&gt; Ampere-turns </v>
      </c>
      <c r="W308" t="s">
        <v>646</v>
      </c>
      <c r="X308" t="s">
        <v>645</v>
      </c>
      <c r="Y308">
        <v>0.7958</v>
      </c>
    </row>
    <row r="309" spans="1:25" ht="15">
      <c r="A309" s="2" t="s">
        <v>71</v>
      </c>
      <c r="B309" s="18">
        <v>0.5312</v>
      </c>
      <c r="F309" s="9">
        <v>1.3594</v>
      </c>
      <c r="G309" s="10" t="s">
        <v>571</v>
      </c>
      <c r="I309" s="9">
        <v>0.0095</v>
      </c>
      <c r="J309" s="10">
        <v>88</v>
      </c>
      <c r="V309" t="str">
        <f t="shared" si="4"/>
        <v>Gilberts/Centimeters  &lt;&lt;&lt;&gt;&gt;&gt; amp-turns/Centimeters </v>
      </c>
      <c r="W309" t="s">
        <v>280</v>
      </c>
      <c r="X309" t="s">
        <v>281</v>
      </c>
      <c r="Y309">
        <v>0.7958</v>
      </c>
    </row>
    <row r="310" spans="2:25" ht="15">
      <c r="B310" s="18">
        <v>0.5315</v>
      </c>
      <c r="D310" s="1">
        <v>13.5</v>
      </c>
      <c r="F310" s="9">
        <v>1.375</v>
      </c>
      <c r="G310" s="10" t="s">
        <v>573</v>
      </c>
      <c r="I310" s="9">
        <v>0.0091</v>
      </c>
      <c r="J310" s="10">
        <v>89</v>
      </c>
      <c r="V310" t="str">
        <f t="shared" si="4"/>
        <v>Gilberts/Centimeters  &lt;&lt;&lt;&gt;&gt;&gt; amp-turns/in </v>
      </c>
      <c r="W310" t="s">
        <v>280</v>
      </c>
      <c r="X310" t="s">
        <v>282</v>
      </c>
      <c r="Y310">
        <v>2.021</v>
      </c>
    </row>
    <row r="311" spans="1:25" ht="15">
      <c r="A311" s="2" t="s">
        <v>73</v>
      </c>
      <c r="B311" s="18">
        <v>0.5469</v>
      </c>
      <c r="F311" s="9">
        <v>1.3906</v>
      </c>
      <c r="G311" s="10" t="s">
        <v>576</v>
      </c>
      <c r="I311" s="9">
        <v>0.0087</v>
      </c>
      <c r="J311" s="10">
        <v>90</v>
      </c>
      <c r="V311" t="str">
        <f t="shared" si="4"/>
        <v>Gilberts/Centimeters  &lt;&lt;&lt;&gt;&gt;&gt; amp-turns/Meter </v>
      </c>
      <c r="W311" t="s">
        <v>280</v>
      </c>
      <c r="X311" t="s">
        <v>283</v>
      </c>
      <c r="Y311">
        <v>79.581</v>
      </c>
    </row>
    <row r="312" spans="2:25" ht="15">
      <c r="B312" s="18">
        <v>0.5512</v>
      </c>
      <c r="D312" s="1">
        <v>14</v>
      </c>
      <c r="F312" s="9">
        <v>1.4062</v>
      </c>
      <c r="G312" s="10" t="s">
        <v>579</v>
      </c>
      <c r="I312" s="9">
        <v>0.0083</v>
      </c>
      <c r="J312" s="10">
        <v>91</v>
      </c>
      <c r="V312" t="str">
        <f t="shared" si="4"/>
        <v>Gills  &lt;&lt;&lt;&gt;&gt;&gt; Liters </v>
      </c>
      <c r="W312" t="s">
        <v>284</v>
      </c>
      <c r="X312" t="s">
        <v>119</v>
      </c>
      <c r="Y312">
        <v>0.1183</v>
      </c>
    </row>
    <row r="313" spans="1:25" ht="15">
      <c r="A313" s="2" t="s">
        <v>76</v>
      </c>
      <c r="B313" s="18">
        <v>0.5625</v>
      </c>
      <c r="F313" s="9">
        <v>1.4219</v>
      </c>
      <c r="G313" s="10" t="s">
        <v>582</v>
      </c>
      <c r="I313" s="9">
        <v>0.0079</v>
      </c>
      <c r="J313" s="10">
        <v>92</v>
      </c>
      <c r="V313" t="str">
        <f t="shared" si="4"/>
        <v>Gills  &lt;&lt;&lt;&gt;&gt;&gt; Pints (liq.) </v>
      </c>
      <c r="W313" t="s">
        <v>284</v>
      </c>
      <c r="X313" t="s">
        <v>285</v>
      </c>
      <c r="Y313">
        <v>0.25</v>
      </c>
    </row>
    <row r="314" spans="2:25" ht="15">
      <c r="B314" s="18">
        <v>0.5709</v>
      </c>
      <c r="D314" s="1">
        <v>14.5</v>
      </c>
      <c r="F314" s="9">
        <v>1.4375</v>
      </c>
      <c r="G314" s="10" t="s">
        <v>584</v>
      </c>
      <c r="I314" s="9">
        <v>0.0075</v>
      </c>
      <c r="J314" s="10">
        <v>93</v>
      </c>
      <c r="V314" t="str">
        <f t="shared" si="4"/>
        <v>Gills (British)  &lt;&lt;&lt;&gt;&gt;&gt; Cubic cm </v>
      </c>
      <c r="W314" t="s">
        <v>286</v>
      </c>
      <c r="X314" t="s">
        <v>287</v>
      </c>
      <c r="Y314">
        <v>142.07</v>
      </c>
    </row>
    <row r="315" spans="1:25" ht="15">
      <c r="A315" s="2" t="s">
        <v>80</v>
      </c>
      <c r="B315" s="18">
        <v>0.5781</v>
      </c>
      <c r="F315" s="9">
        <v>1.4531</v>
      </c>
      <c r="G315" s="10" t="s">
        <v>589</v>
      </c>
      <c r="I315" s="9">
        <v>0.0071</v>
      </c>
      <c r="J315" s="10">
        <v>94</v>
      </c>
      <c r="V315" t="str">
        <f t="shared" si="4"/>
        <v>Grains (1/7000 lb. avoirdupois) &lt;&lt;&lt;&gt;&gt;&gt; Grams</v>
      </c>
      <c r="W315" t="s">
        <v>288</v>
      </c>
      <c r="X315" t="s">
        <v>8</v>
      </c>
      <c r="Y315">
        <v>0.06479891</v>
      </c>
    </row>
    <row r="316" spans="2:25" ht="15">
      <c r="B316" s="18">
        <v>0.5906</v>
      </c>
      <c r="D316" s="1">
        <v>15</v>
      </c>
      <c r="F316" s="9">
        <v>1.4688</v>
      </c>
      <c r="G316" s="10" t="s">
        <v>592</v>
      </c>
      <c r="I316" s="9">
        <v>0.0067</v>
      </c>
      <c r="J316" s="10">
        <v>95</v>
      </c>
      <c r="V316" t="str">
        <f t="shared" si="4"/>
        <v>Grains (troy)  &lt;&lt;&lt;&gt;&gt;&gt; Grains (avoirdupois) </v>
      </c>
      <c r="W316" t="s">
        <v>289</v>
      </c>
      <c r="X316" t="s">
        <v>290</v>
      </c>
      <c r="Y316">
        <v>1</v>
      </c>
    </row>
    <row r="317" spans="1:25" ht="15">
      <c r="A317" s="2" t="s">
        <v>84</v>
      </c>
      <c r="B317" s="18">
        <v>0.5938</v>
      </c>
      <c r="F317" s="9">
        <v>1.4844</v>
      </c>
      <c r="G317" s="10" t="s">
        <v>594</v>
      </c>
      <c r="I317" s="9">
        <v>0.0063</v>
      </c>
      <c r="J317" s="10">
        <v>96</v>
      </c>
      <c r="V317" t="str">
        <f t="shared" si="4"/>
        <v>Grains (troy)  &lt;&lt;&lt;&gt;&gt;&gt; Grams </v>
      </c>
      <c r="W317" t="s">
        <v>289</v>
      </c>
      <c r="X317" t="s">
        <v>134</v>
      </c>
      <c r="Y317">
        <v>0.0648</v>
      </c>
    </row>
    <row r="318" spans="1:25" ht="15">
      <c r="A318" s="2" t="s">
        <v>87</v>
      </c>
      <c r="B318" s="18">
        <v>0.6094</v>
      </c>
      <c r="F318" s="9">
        <v>1.5</v>
      </c>
      <c r="G318" s="10" t="s">
        <v>597</v>
      </c>
      <c r="I318" s="9">
        <v>0.0059</v>
      </c>
      <c r="J318" s="10">
        <v>97</v>
      </c>
      <c r="V318" t="str">
        <f t="shared" si="4"/>
        <v>Grains (troy)  &lt;&lt;&lt;&gt;&gt;&gt; Ounces (avoirdupois) </v>
      </c>
      <c r="W318" t="s">
        <v>289</v>
      </c>
      <c r="X318" t="s">
        <v>291</v>
      </c>
      <c r="Y318">
        <v>0.0020833</v>
      </c>
    </row>
    <row r="319" spans="2:25" ht="15">
      <c r="B319" s="18">
        <v>0.6102</v>
      </c>
      <c r="D319" s="1">
        <v>15.5</v>
      </c>
      <c r="V319" t="str">
        <f t="shared" si="4"/>
        <v>Grains (troy)  &lt;&lt;&lt;&gt;&gt;&gt; Pennyweight (troy) </v>
      </c>
      <c r="W319" t="s">
        <v>289</v>
      </c>
      <c r="X319" t="s">
        <v>292</v>
      </c>
      <c r="Y319">
        <v>0.04167</v>
      </c>
    </row>
    <row r="320" spans="1:25" ht="15">
      <c r="A320" s="2" t="s">
        <v>89</v>
      </c>
      <c r="B320" s="18">
        <v>0.625</v>
      </c>
      <c r="V320" t="str">
        <f t="shared" si="4"/>
        <v>Grams &lt;&lt;&lt;&gt;&gt;&gt; Dynes</v>
      </c>
      <c r="W320" t="s">
        <v>8</v>
      </c>
      <c r="X320" t="s">
        <v>238</v>
      </c>
      <c r="Y320">
        <v>980.7</v>
      </c>
    </row>
    <row r="321" spans="2:25" ht="15">
      <c r="B321" s="18">
        <v>0.6299</v>
      </c>
      <c r="D321" s="1">
        <v>16</v>
      </c>
      <c r="V321" t="str">
        <f t="shared" si="4"/>
        <v>Grams &lt;&lt;&lt;&gt;&gt;&gt; Grains</v>
      </c>
      <c r="W321" t="s">
        <v>8</v>
      </c>
      <c r="X321" t="s">
        <v>293</v>
      </c>
      <c r="Y321">
        <v>15.43236</v>
      </c>
    </row>
    <row r="322" spans="1:25" ht="15">
      <c r="A322" s="2" t="s">
        <v>91</v>
      </c>
      <c r="B322" s="18">
        <v>0.6406</v>
      </c>
      <c r="V322" t="str">
        <f t="shared" si="4"/>
        <v>Grams &lt;&lt;&lt;&gt;&gt;&gt; Kilograms (kg)</v>
      </c>
      <c r="W322" t="s">
        <v>8</v>
      </c>
      <c r="X322" t="s">
        <v>294</v>
      </c>
      <c r="Y322">
        <v>0.001</v>
      </c>
    </row>
    <row r="323" spans="2:25" ht="15">
      <c r="B323" s="18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8</v>
      </c>
      <c r="X323" t="s">
        <v>295</v>
      </c>
      <c r="Y323">
        <v>0.03527397</v>
      </c>
    </row>
    <row r="324" spans="1:25" ht="15">
      <c r="A324" s="2" t="s">
        <v>95</v>
      </c>
      <c r="B324" s="18">
        <v>0.6562</v>
      </c>
      <c r="V324" t="str">
        <f t="shared" si="5"/>
        <v>Grams &lt;&lt;&lt;&gt;&gt;&gt; Ounces (troy)</v>
      </c>
      <c r="W324" t="s">
        <v>8</v>
      </c>
      <c r="X324" t="s">
        <v>296</v>
      </c>
      <c r="Y324">
        <v>0.03215074</v>
      </c>
    </row>
    <row r="325" spans="2:25" ht="15">
      <c r="B325" s="18">
        <v>0.6693</v>
      </c>
      <c r="D325" s="1">
        <v>17</v>
      </c>
      <c r="V325" t="str">
        <f t="shared" si="5"/>
        <v>Grams  &lt;&lt;&lt;&gt;&gt;&gt; Carat(metric) </v>
      </c>
      <c r="W325" t="s">
        <v>134</v>
      </c>
      <c r="X325" t="s">
        <v>297</v>
      </c>
      <c r="Y325">
        <v>5</v>
      </c>
    </row>
    <row r="326" spans="1:25" ht="15">
      <c r="A326" s="2" t="s">
        <v>98</v>
      </c>
      <c r="B326" s="18">
        <v>0.6719</v>
      </c>
      <c r="V326" t="str">
        <f t="shared" si="5"/>
        <v>Grams  &lt;&lt;&lt;&gt;&gt;&gt; Dram </v>
      </c>
      <c r="W326" t="s">
        <v>134</v>
      </c>
      <c r="X326" t="s">
        <v>298</v>
      </c>
      <c r="Y326">
        <v>0.56438339</v>
      </c>
    </row>
    <row r="327" spans="1:25" ht="15">
      <c r="A327" s="2" t="s">
        <v>100</v>
      </c>
      <c r="B327" s="18">
        <v>0.6875</v>
      </c>
      <c r="V327" t="str">
        <f t="shared" si="5"/>
        <v>Grams  &lt;&lt;&lt;&gt;&gt;&gt; Dynes </v>
      </c>
      <c r="W327" t="s">
        <v>134</v>
      </c>
      <c r="X327" t="s">
        <v>243</v>
      </c>
      <c r="Y327">
        <v>980.7</v>
      </c>
    </row>
    <row r="328" spans="2:25" ht="15">
      <c r="B328" s="18">
        <v>0.6890000000000001</v>
      </c>
      <c r="D328" s="1">
        <v>17.5</v>
      </c>
      <c r="V328" t="str">
        <f t="shared" si="5"/>
        <v>Grams  &lt;&lt;&lt;&gt;&gt;&gt; Grains </v>
      </c>
      <c r="W328" t="s">
        <v>134</v>
      </c>
      <c r="X328" t="s">
        <v>221</v>
      </c>
      <c r="Y328">
        <v>15.43</v>
      </c>
    </row>
    <row r="329" spans="1:25" ht="15">
      <c r="A329" s="2" t="s">
        <v>103</v>
      </c>
      <c r="B329" s="18">
        <v>0.7031</v>
      </c>
      <c r="V329" t="str">
        <f t="shared" si="5"/>
        <v>Grams  &lt;&lt;&lt;&gt;&gt;&gt; Joules/cm </v>
      </c>
      <c r="W329" t="s">
        <v>134</v>
      </c>
      <c r="X329" t="s">
        <v>299</v>
      </c>
      <c r="Y329">
        <v>9.81E-05</v>
      </c>
    </row>
    <row r="330" spans="2:25" ht="15">
      <c r="B330" s="18">
        <v>0.7087</v>
      </c>
      <c r="D330" s="1">
        <v>18</v>
      </c>
      <c r="V330" t="str">
        <f t="shared" si="5"/>
        <v>Grams  &lt;&lt;&lt;&gt;&gt;&gt; Joules/meter (newtons) </v>
      </c>
      <c r="W330" t="s">
        <v>134</v>
      </c>
      <c r="X330" t="s">
        <v>300</v>
      </c>
      <c r="Y330">
        <v>0.00981</v>
      </c>
    </row>
    <row r="331" spans="1:25" ht="15">
      <c r="A331" s="2" t="s">
        <v>566</v>
      </c>
      <c r="B331" s="18">
        <v>0.7188</v>
      </c>
      <c r="V331" t="str">
        <f t="shared" si="5"/>
        <v>Grams  &lt;&lt;&lt;&gt;&gt;&gt; Kilograms </v>
      </c>
      <c r="W331" t="s">
        <v>134</v>
      </c>
      <c r="X331" t="s">
        <v>244</v>
      </c>
      <c r="Y331">
        <v>0.001</v>
      </c>
    </row>
    <row r="332" spans="2:25" ht="15">
      <c r="B332" s="18">
        <v>0.7283</v>
      </c>
      <c r="D332" s="1">
        <v>18.5</v>
      </c>
      <c r="V332" t="str">
        <f t="shared" si="5"/>
        <v>Grams  &lt;&lt;&lt;&gt;&gt;&gt; Milligrams </v>
      </c>
      <c r="W332" t="s">
        <v>134</v>
      </c>
      <c r="X332" t="s">
        <v>301</v>
      </c>
      <c r="Y332">
        <v>1000</v>
      </c>
    </row>
    <row r="333" spans="1:25" ht="15">
      <c r="A333" s="2" t="s">
        <v>569</v>
      </c>
      <c r="B333" s="18">
        <v>0.7344</v>
      </c>
      <c r="V333" t="str">
        <f t="shared" si="5"/>
        <v>Grams  &lt;&lt;&lt;&gt;&gt;&gt; Ounces (troy) </v>
      </c>
      <c r="W333" t="s">
        <v>134</v>
      </c>
      <c r="X333" t="s">
        <v>224</v>
      </c>
      <c r="Y333">
        <v>0.032150747</v>
      </c>
    </row>
    <row r="334" spans="2:25" ht="15">
      <c r="B334" s="18">
        <v>0.748</v>
      </c>
      <c r="D334" s="1">
        <v>19</v>
      </c>
      <c r="V334" t="str">
        <f t="shared" si="5"/>
        <v>Grams  &lt;&lt;&lt;&gt;&gt;&gt; Ounces(avoirdupois) </v>
      </c>
      <c r="W334" t="s">
        <v>134</v>
      </c>
      <c r="X334" t="s">
        <v>302</v>
      </c>
      <c r="Y334">
        <v>0.035273962</v>
      </c>
    </row>
    <row r="335" spans="1:25" ht="15">
      <c r="A335" s="2" t="s">
        <v>572</v>
      </c>
      <c r="B335" s="18">
        <v>0.75</v>
      </c>
      <c r="V335" t="str">
        <f t="shared" si="5"/>
        <v>Grams  &lt;&lt;&lt;&gt;&gt;&gt; Poundals </v>
      </c>
      <c r="W335" t="s">
        <v>134</v>
      </c>
      <c r="X335" t="s">
        <v>245</v>
      </c>
      <c r="Y335">
        <v>0.07093</v>
      </c>
    </row>
    <row r="336" spans="1:25" ht="15">
      <c r="A336" s="2" t="s">
        <v>575</v>
      </c>
      <c r="B336" s="18">
        <v>0.7656</v>
      </c>
      <c r="V336" t="str">
        <f t="shared" si="5"/>
        <v>Grams  &lt;&lt;&lt;&gt;&gt;&gt; Pounds </v>
      </c>
      <c r="W336" t="s">
        <v>134</v>
      </c>
      <c r="X336" t="s">
        <v>246</v>
      </c>
      <c r="Y336">
        <v>0.002204623</v>
      </c>
    </row>
    <row r="337" spans="2:25" ht="15">
      <c r="B337" s="18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303</v>
      </c>
      <c r="X337" t="s">
        <v>304</v>
      </c>
      <c r="Y337">
        <v>0.0361273</v>
      </c>
    </row>
    <row r="338" spans="1:25" ht="15">
      <c r="A338" s="2" t="s">
        <v>578</v>
      </c>
      <c r="B338" s="18">
        <v>0.7812</v>
      </c>
      <c r="V338" t="str">
        <f t="shared" si="5"/>
        <v>Grams/cm  &lt;&lt;&lt;&gt;&gt;&gt; Pounds/Inch </v>
      </c>
      <c r="W338" t="s">
        <v>305</v>
      </c>
      <c r="X338" t="s">
        <v>306</v>
      </c>
      <c r="Y338">
        <v>0.0056</v>
      </c>
    </row>
    <row r="339" spans="2:25" ht="15">
      <c r="B339" s="18">
        <v>0.7874</v>
      </c>
      <c r="D339" s="1">
        <v>20</v>
      </c>
      <c r="V339" t="str">
        <f t="shared" si="5"/>
        <v>Grams/cu. cm  &lt;&lt;&lt;&gt;&gt;&gt; Pounds/cu. Foot </v>
      </c>
      <c r="W339" t="s">
        <v>307</v>
      </c>
      <c r="X339" t="s">
        <v>308</v>
      </c>
      <c r="Y339">
        <v>62.43</v>
      </c>
    </row>
    <row r="340" spans="1:25" ht="15">
      <c r="A340" s="2" t="s">
        <v>580</v>
      </c>
      <c r="B340" s="18">
        <v>0.7969</v>
      </c>
      <c r="V340" t="str">
        <f t="shared" si="5"/>
        <v>Grams/cu. cm  &lt;&lt;&lt;&gt;&gt;&gt; Pounds/cu. Inch </v>
      </c>
      <c r="W340" t="s">
        <v>307</v>
      </c>
      <c r="X340" t="s">
        <v>309</v>
      </c>
      <c r="Y340">
        <v>0.03613</v>
      </c>
    </row>
    <row r="341" spans="2:25" ht="15">
      <c r="B341" s="18">
        <v>0.8071</v>
      </c>
      <c r="D341" s="1">
        <v>20.5</v>
      </c>
      <c r="V341" t="str">
        <f t="shared" si="5"/>
        <v>Hand &lt;&lt;&lt;&gt;&gt;&gt; Centimeters</v>
      </c>
      <c r="W341" t="s">
        <v>310</v>
      </c>
      <c r="X341" t="s">
        <v>2</v>
      </c>
      <c r="Y341">
        <v>10.16</v>
      </c>
    </row>
    <row r="342" spans="1:25" ht="15">
      <c r="A342" s="2" t="s">
        <v>583</v>
      </c>
      <c r="B342" s="18">
        <v>0.8125</v>
      </c>
      <c r="V342" t="str">
        <f t="shared" si="5"/>
        <v>Hectares  &lt;&lt;&lt;&gt;&gt;&gt; Acres </v>
      </c>
      <c r="W342" t="s">
        <v>311</v>
      </c>
      <c r="X342" t="s">
        <v>637</v>
      </c>
      <c r="Y342">
        <v>2.471054</v>
      </c>
    </row>
    <row r="343" spans="2:25" ht="15">
      <c r="B343" s="18">
        <v>0.8268</v>
      </c>
      <c r="D343" s="1">
        <v>21</v>
      </c>
      <c r="V343" t="str">
        <f t="shared" si="5"/>
        <v>Hectares  &lt;&lt;&lt;&gt;&gt;&gt; Square Feet </v>
      </c>
      <c r="W343" t="s">
        <v>311</v>
      </c>
      <c r="X343" t="s">
        <v>636</v>
      </c>
      <c r="Y343">
        <v>107600</v>
      </c>
    </row>
    <row r="344" spans="1:25" ht="15">
      <c r="A344" s="2" t="s">
        <v>588</v>
      </c>
      <c r="B344" s="18">
        <v>0.8281</v>
      </c>
      <c r="V344" t="str">
        <f t="shared" si="5"/>
        <v>Hectograms  &lt;&lt;&lt;&gt;&gt;&gt; Grams </v>
      </c>
      <c r="W344" t="s">
        <v>312</v>
      </c>
      <c r="X344" t="s">
        <v>134</v>
      </c>
      <c r="Y344">
        <v>100</v>
      </c>
    </row>
    <row r="345" spans="1:25" ht="15">
      <c r="A345" s="2" t="s">
        <v>590</v>
      </c>
      <c r="B345" s="18">
        <v>0.8438</v>
      </c>
      <c r="V345" t="str">
        <f t="shared" si="5"/>
        <v>Hectoliters  &lt;&lt;&lt;&gt;&gt;&gt; Liters </v>
      </c>
      <c r="W345" t="s">
        <v>313</v>
      </c>
      <c r="X345" t="s">
        <v>119</v>
      </c>
      <c r="Y345">
        <v>100</v>
      </c>
    </row>
    <row r="346" spans="2:25" ht="15">
      <c r="B346" s="18">
        <v>0.8465</v>
      </c>
      <c r="D346" s="1">
        <v>21.5</v>
      </c>
      <c r="V346" t="str">
        <f t="shared" si="5"/>
        <v>Hectometers &lt;&lt;&lt;&gt;&gt;&gt; Meters</v>
      </c>
      <c r="W346" t="s">
        <v>314</v>
      </c>
      <c r="X346" t="s">
        <v>4</v>
      </c>
      <c r="Y346">
        <v>100</v>
      </c>
    </row>
    <row r="347" spans="1:25" ht="15">
      <c r="A347" s="2" t="s">
        <v>593</v>
      </c>
      <c r="B347" s="18">
        <v>0.8594</v>
      </c>
      <c r="V347" t="str">
        <f t="shared" si="5"/>
        <v>hectowatts  &lt;&lt;&lt;&gt;&gt;&gt; Watts </v>
      </c>
      <c r="W347" t="s">
        <v>315</v>
      </c>
      <c r="X347" t="s">
        <v>109</v>
      </c>
      <c r="Y347">
        <v>100</v>
      </c>
    </row>
    <row r="348" spans="2:25" ht="15">
      <c r="B348" s="18">
        <v>0.8661</v>
      </c>
      <c r="D348" s="1">
        <v>22</v>
      </c>
      <c r="V348" t="str">
        <f t="shared" si="5"/>
        <v>Hogsheads (British)  &lt;&lt;&lt;&gt;&gt;&gt; Cubic Feet </v>
      </c>
      <c r="W348" t="s">
        <v>316</v>
      </c>
      <c r="X348" t="s">
        <v>633</v>
      </c>
      <c r="Y348">
        <v>10.114</v>
      </c>
    </row>
    <row r="349" spans="1:25" ht="15">
      <c r="A349" s="2" t="s">
        <v>595</v>
      </c>
      <c r="B349" s="18">
        <v>0.875</v>
      </c>
      <c r="V349" t="str">
        <f t="shared" si="5"/>
        <v>Hogsheads (U.S.)  &lt;&lt;&lt;&gt;&gt;&gt; Cubic Feet </v>
      </c>
      <c r="W349" t="s">
        <v>317</v>
      </c>
      <c r="X349" t="s">
        <v>633</v>
      </c>
      <c r="Y349">
        <v>8.42184</v>
      </c>
    </row>
    <row r="350" spans="2:25" ht="15">
      <c r="B350" s="18">
        <v>0.8858</v>
      </c>
      <c r="D350" s="1">
        <v>22.5</v>
      </c>
      <c r="V350" t="str">
        <f t="shared" si="5"/>
        <v>Hogsheads (U.S.)  &lt;&lt;&lt;&gt;&gt;&gt; Gallons (U.S.) </v>
      </c>
      <c r="W350" t="s">
        <v>317</v>
      </c>
      <c r="X350" t="s">
        <v>318</v>
      </c>
      <c r="Y350">
        <v>63</v>
      </c>
    </row>
    <row r="351" spans="1:25" ht="15">
      <c r="A351" s="2" t="s">
        <v>598</v>
      </c>
      <c r="B351" s="18">
        <v>0.8906</v>
      </c>
      <c r="V351" t="str">
        <f t="shared" si="5"/>
        <v>HorsePower  &lt;&lt;&lt;&gt;&gt;&gt; BTU/Minute </v>
      </c>
      <c r="W351" t="s">
        <v>112</v>
      </c>
      <c r="X351" t="s">
        <v>110</v>
      </c>
      <c r="Y351">
        <v>42.44</v>
      </c>
    </row>
    <row r="352" spans="2:25" ht="15">
      <c r="B352" s="18">
        <v>0.9055</v>
      </c>
      <c r="D352" s="1">
        <v>23</v>
      </c>
      <c r="V352" t="str">
        <f t="shared" si="5"/>
        <v>HorsePower  &lt;&lt;&lt;&gt;&gt;&gt; Foot-lbs/Minute </v>
      </c>
      <c r="W352" t="s">
        <v>112</v>
      </c>
      <c r="X352" t="s">
        <v>319</v>
      </c>
      <c r="Y352">
        <v>33000</v>
      </c>
    </row>
    <row r="353" spans="1:25" ht="15">
      <c r="A353" s="2" t="s">
        <v>26</v>
      </c>
      <c r="B353" s="18">
        <v>0.9062</v>
      </c>
      <c r="V353" t="str">
        <f t="shared" si="5"/>
        <v>HorsePower  &lt;&lt;&lt;&gt;&gt;&gt; Foot-lbs/Second </v>
      </c>
      <c r="W353" t="s">
        <v>112</v>
      </c>
      <c r="X353" t="s">
        <v>111</v>
      </c>
      <c r="Y353">
        <v>550</v>
      </c>
    </row>
    <row r="354" spans="1:25" ht="15">
      <c r="A354" s="2" t="s">
        <v>29</v>
      </c>
      <c r="B354" s="18">
        <v>0.9219</v>
      </c>
      <c r="V354" t="str">
        <f t="shared" si="5"/>
        <v>HorsePower  &lt;&lt;&lt;&gt;&gt;&gt; Kilogram-Calories/Minute </v>
      </c>
      <c r="W354" t="s">
        <v>112</v>
      </c>
      <c r="X354" t="s">
        <v>320</v>
      </c>
      <c r="Y354">
        <v>10.68</v>
      </c>
    </row>
    <row r="355" spans="2:25" ht="15">
      <c r="B355" s="18">
        <v>0.9252</v>
      </c>
      <c r="D355" s="1">
        <v>23.5</v>
      </c>
      <c r="V355" t="str">
        <f t="shared" si="5"/>
        <v>HorsePower  &lt;&lt;&lt;&gt;&gt;&gt; Kilowatts </v>
      </c>
      <c r="W355" t="s">
        <v>112</v>
      </c>
      <c r="X355" t="s">
        <v>113</v>
      </c>
      <c r="Y355">
        <v>0.7457</v>
      </c>
    </row>
    <row r="356" spans="1:25" ht="15">
      <c r="A356" s="2" t="s">
        <v>31</v>
      </c>
      <c r="B356" s="18">
        <v>0.9375</v>
      </c>
      <c r="V356" t="str">
        <f t="shared" si="5"/>
        <v>HorsePower  &lt;&lt;&lt;&gt;&gt;&gt; Watts </v>
      </c>
      <c r="W356" t="s">
        <v>112</v>
      </c>
      <c r="X356" t="s">
        <v>109</v>
      </c>
      <c r="Y356">
        <v>745.7</v>
      </c>
    </row>
    <row r="357" spans="2:25" ht="15">
      <c r="B357" s="18">
        <v>0.9449</v>
      </c>
      <c r="D357" s="1">
        <v>24</v>
      </c>
      <c r="V357" t="str">
        <f t="shared" si="5"/>
        <v>HorsePower (boiler)  &lt;&lt;&lt;&gt;&gt;&gt; BTU/Hour </v>
      </c>
      <c r="W357" t="s">
        <v>321</v>
      </c>
      <c r="X357" t="s">
        <v>682</v>
      </c>
      <c r="Y357">
        <v>33479</v>
      </c>
    </row>
    <row r="358" spans="1:25" ht="15">
      <c r="A358" s="2" t="s">
        <v>33</v>
      </c>
      <c r="B358" s="18">
        <v>0.9531</v>
      </c>
      <c r="V358" t="str">
        <f t="shared" si="5"/>
        <v>HorsePower (boiler)  &lt;&lt;&lt;&gt;&gt;&gt; Kilowatts </v>
      </c>
      <c r="W358" t="s">
        <v>321</v>
      </c>
      <c r="X358" t="s">
        <v>113</v>
      </c>
      <c r="Y358">
        <v>9.803</v>
      </c>
    </row>
    <row r="359" spans="2:25" ht="15">
      <c r="B359" s="18">
        <v>0.9646</v>
      </c>
      <c r="D359" s="1">
        <v>24.5</v>
      </c>
      <c r="V359" t="str">
        <f t="shared" si="5"/>
        <v>HorsePower (metric)  &lt;&lt;&lt;&gt;&gt;&gt; HorsePower </v>
      </c>
      <c r="W359" t="s">
        <v>322</v>
      </c>
      <c r="X359" t="s">
        <v>112</v>
      </c>
      <c r="Y359">
        <v>0.9863</v>
      </c>
    </row>
    <row r="360" spans="1:25" ht="15">
      <c r="A360" s="2" t="s">
        <v>36</v>
      </c>
      <c r="B360" s="18">
        <v>0.9688</v>
      </c>
      <c r="V360" t="str">
        <f t="shared" si="5"/>
        <v>HorsePower-Hours  &lt;&lt;&lt;&gt;&gt;&gt; BTU </v>
      </c>
      <c r="W360" t="s">
        <v>677</v>
      </c>
      <c r="X360" t="s">
        <v>673</v>
      </c>
      <c r="Y360">
        <v>2547</v>
      </c>
    </row>
    <row r="361" spans="2:25" ht="15">
      <c r="B361" s="18">
        <v>0.9843</v>
      </c>
      <c r="D361" s="1">
        <v>25</v>
      </c>
      <c r="V361" t="str">
        <f t="shared" si="5"/>
        <v>HorsePower-Hours  &lt;&lt;&lt;&gt;&gt;&gt; Ergs </v>
      </c>
      <c r="W361" t="s">
        <v>677</v>
      </c>
      <c r="X361" t="s">
        <v>674</v>
      </c>
      <c r="Y361">
        <v>26800000000000</v>
      </c>
    </row>
    <row r="362" spans="1:25" ht="15">
      <c r="A362" s="2" t="s">
        <v>41</v>
      </c>
      <c r="B362" s="18">
        <v>0.9844</v>
      </c>
      <c r="V362" t="str">
        <f t="shared" si="5"/>
        <v>HorsePower-Hours  &lt;&lt;&lt;&gt;&gt;&gt; Foot-lbs </v>
      </c>
      <c r="W362" t="s">
        <v>677</v>
      </c>
      <c r="X362" t="s">
        <v>675</v>
      </c>
      <c r="Y362">
        <v>1980000</v>
      </c>
    </row>
    <row r="363" spans="1:25" ht="15">
      <c r="A363" s="2" t="s">
        <v>43</v>
      </c>
      <c r="B363" s="18">
        <v>1</v>
      </c>
      <c r="V363" t="str">
        <f t="shared" si="5"/>
        <v>HorsePower-Hours  &lt;&lt;&lt;&gt;&gt;&gt; Gram-Calories </v>
      </c>
      <c r="W363" t="s">
        <v>677</v>
      </c>
      <c r="X363" t="s">
        <v>676</v>
      </c>
      <c r="Y363">
        <v>641190</v>
      </c>
    </row>
    <row r="364" spans="2:25" ht="15">
      <c r="B364" s="18">
        <v>1.0039</v>
      </c>
      <c r="D364" s="1">
        <v>25.5</v>
      </c>
      <c r="V364" t="str">
        <f t="shared" si="5"/>
        <v>HorsePower-Hours  &lt;&lt;&lt;&gt;&gt;&gt; Joules </v>
      </c>
      <c r="W364" t="s">
        <v>677</v>
      </c>
      <c r="X364" t="s">
        <v>678</v>
      </c>
      <c r="Y364">
        <v>2684000</v>
      </c>
    </row>
    <row r="365" spans="1:25" ht="15">
      <c r="A365" s="2" t="s">
        <v>46</v>
      </c>
      <c r="B365" s="18">
        <v>1.0156</v>
      </c>
      <c r="V365" t="str">
        <f t="shared" si="5"/>
        <v>HorsePower-Hours  &lt;&lt;&lt;&gt;&gt;&gt; Kilogram-Calories </v>
      </c>
      <c r="W365" t="s">
        <v>677</v>
      </c>
      <c r="X365" t="s">
        <v>679</v>
      </c>
      <c r="Y365">
        <v>641.1</v>
      </c>
    </row>
    <row r="366" spans="2:25" ht="15">
      <c r="B366" s="18">
        <v>1.0236</v>
      </c>
      <c r="D366" s="1">
        <v>26</v>
      </c>
      <c r="V366" t="str">
        <f t="shared" si="5"/>
        <v>HorsePower-Hours  &lt;&lt;&lt;&gt;&gt;&gt; Kilogram-meters </v>
      </c>
      <c r="W366" t="s">
        <v>677</v>
      </c>
      <c r="X366" t="s">
        <v>680</v>
      </c>
      <c r="Y366">
        <v>273700</v>
      </c>
    </row>
    <row r="367" spans="1:25" ht="15">
      <c r="A367" s="2" t="s">
        <v>48</v>
      </c>
      <c r="B367" s="18">
        <v>1.0312</v>
      </c>
      <c r="V367" t="str">
        <f t="shared" si="5"/>
        <v>HorsePower-Hours  &lt;&lt;&lt;&gt;&gt;&gt; Kilowatt-Hours </v>
      </c>
      <c r="W367" t="s">
        <v>677</v>
      </c>
      <c r="X367" t="s">
        <v>681</v>
      </c>
      <c r="Y367">
        <v>0.7457</v>
      </c>
    </row>
    <row r="368" spans="2:25" ht="15">
      <c r="B368" s="18">
        <v>1.0433</v>
      </c>
      <c r="D368" s="1">
        <v>26.5</v>
      </c>
      <c r="V368" t="str">
        <f t="shared" si="5"/>
        <v>Hours (mean solar)  &lt;&lt;&lt;&gt;&gt;&gt; Days </v>
      </c>
      <c r="W368" t="s">
        <v>323</v>
      </c>
      <c r="X368" t="s">
        <v>324</v>
      </c>
      <c r="Y368">
        <v>0.04166667</v>
      </c>
    </row>
    <row r="369" spans="1:25" ht="15">
      <c r="A369" s="2" t="s">
        <v>51</v>
      </c>
      <c r="B369" s="18">
        <v>1.0469</v>
      </c>
      <c r="V369" t="str">
        <f t="shared" si="5"/>
        <v>Hours (mean solar)  &lt;&lt;&lt;&gt;&gt;&gt; Weeks </v>
      </c>
      <c r="W369" t="s">
        <v>323</v>
      </c>
      <c r="X369" t="s">
        <v>325</v>
      </c>
      <c r="Y369">
        <v>0.005952381</v>
      </c>
    </row>
    <row r="370" spans="1:25" ht="15">
      <c r="A370" s="2" t="s">
        <v>53</v>
      </c>
      <c r="B370" s="18">
        <v>1.0625</v>
      </c>
      <c r="V370" t="str">
        <f t="shared" si="5"/>
        <v>Hundredweight (long) &lt;&lt;&lt;&gt;&gt;&gt; Kilograms (kg)</v>
      </c>
      <c r="W370" t="s">
        <v>326</v>
      </c>
      <c r="X370" t="s">
        <v>294</v>
      </c>
      <c r="Y370">
        <v>50.80235</v>
      </c>
    </row>
    <row r="371" spans="2:25" ht="15">
      <c r="B371" s="18">
        <v>1.063</v>
      </c>
      <c r="D371" s="1">
        <v>27</v>
      </c>
      <c r="V371" t="str">
        <f t="shared" si="5"/>
        <v>Hundredweight (short) &lt;&lt;&lt;&gt;&gt;&gt; Kilogram (kg)</v>
      </c>
      <c r="W371" t="s">
        <v>327</v>
      </c>
      <c r="X371" t="s">
        <v>328</v>
      </c>
      <c r="Y371">
        <v>45.35924</v>
      </c>
    </row>
    <row r="372" spans="1:25" ht="15">
      <c r="A372" s="2" t="s">
        <v>56</v>
      </c>
      <c r="B372" s="18">
        <v>1.0781</v>
      </c>
      <c r="V372" t="str">
        <f t="shared" si="5"/>
        <v>Hundredweights (long)  &lt;&lt;&lt;&gt;&gt;&gt; Pounds </v>
      </c>
      <c r="W372" t="s">
        <v>329</v>
      </c>
      <c r="X372" t="s">
        <v>246</v>
      </c>
      <c r="Y372">
        <v>112</v>
      </c>
    </row>
    <row r="373" spans="2:25" ht="15">
      <c r="B373" s="18">
        <v>1.0827</v>
      </c>
      <c r="D373" s="1">
        <v>27.5</v>
      </c>
      <c r="V373" t="str">
        <f t="shared" si="5"/>
        <v>Hundredweights (long)  &lt;&lt;&lt;&gt;&gt;&gt; Tons (long) </v>
      </c>
      <c r="W373" t="s">
        <v>329</v>
      </c>
      <c r="X373" t="s">
        <v>330</v>
      </c>
      <c r="Y373">
        <v>0.05</v>
      </c>
    </row>
    <row r="374" spans="1:25" ht="15">
      <c r="A374" s="2" t="s">
        <v>61</v>
      </c>
      <c r="B374" s="18">
        <v>1.0938</v>
      </c>
      <c r="V374" t="str">
        <f t="shared" si="5"/>
        <v>Hundredweights (short)  &lt;&lt;&lt;&gt;&gt;&gt; Ounces (avoirdupois) </v>
      </c>
      <c r="W374" t="s">
        <v>331</v>
      </c>
      <c r="X374" t="s">
        <v>291</v>
      </c>
      <c r="Y374">
        <v>1600</v>
      </c>
    </row>
    <row r="375" spans="2:25" ht="15">
      <c r="B375" s="18">
        <v>1.1024</v>
      </c>
      <c r="D375" s="1">
        <v>28</v>
      </c>
      <c r="V375" t="str">
        <f t="shared" si="5"/>
        <v>Hundredweights (short)  &lt;&lt;&lt;&gt;&gt;&gt; Pounds </v>
      </c>
      <c r="W375" t="s">
        <v>331</v>
      </c>
      <c r="X375" t="s">
        <v>246</v>
      </c>
      <c r="Y375">
        <v>100</v>
      </c>
    </row>
    <row r="376" spans="1:25" ht="15">
      <c r="A376" s="2" t="s">
        <v>64</v>
      </c>
      <c r="B376" s="18">
        <v>1.1094</v>
      </c>
      <c r="V376" t="str">
        <f t="shared" si="5"/>
        <v>Hundredweights (short)  &lt;&lt;&lt;&gt;&gt;&gt; Tons (long) </v>
      </c>
      <c r="W376" t="s">
        <v>331</v>
      </c>
      <c r="X376" t="s">
        <v>330</v>
      </c>
      <c r="Y376">
        <v>0.0446429</v>
      </c>
    </row>
    <row r="377" spans="2:25" ht="15">
      <c r="B377" s="18">
        <v>1.122</v>
      </c>
      <c r="D377" s="1">
        <v>28.5</v>
      </c>
      <c r="V377" t="str">
        <f t="shared" si="5"/>
        <v>Hundredweights (short)  &lt;&lt;&lt;&gt;&gt;&gt; Tons (metric) </v>
      </c>
      <c r="W377" t="s">
        <v>331</v>
      </c>
      <c r="X377" t="s">
        <v>332</v>
      </c>
      <c r="Y377">
        <v>0.0453592</v>
      </c>
    </row>
    <row r="378" spans="1:25" ht="15">
      <c r="A378" s="2" t="s">
        <v>67</v>
      </c>
      <c r="B378" s="18">
        <v>1.125</v>
      </c>
      <c r="V378" t="str">
        <f t="shared" si="5"/>
        <v>Inches &lt;&lt;&lt;&gt;&gt;&gt; Centimeters</v>
      </c>
      <c r="W378" t="s">
        <v>0</v>
      </c>
      <c r="X378" t="s">
        <v>2</v>
      </c>
      <c r="Y378">
        <v>2.54</v>
      </c>
    </row>
    <row r="379" spans="1:25" ht="15">
      <c r="A379" s="2" t="s">
        <v>70</v>
      </c>
      <c r="B379" s="18">
        <v>1.1406</v>
      </c>
      <c r="V379" t="str">
        <f t="shared" si="5"/>
        <v>Inches &lt;&lt;&lt;&gt;&gt;&gt; Feet</v>
      </c>
      <c r="W379" t="s">
        <v>0</v>
      </c>
      <c r="X379" t="s">
        <v>3</v>
      </c>
      <c r="Y379">
        <v>0.08333333</v>
      </c>
    </row>
    <row r="380" spans="2:25" ht="15">
      <c r="B380" s="18">
        <v>1.1417</v>
      </c>
      <c r="D380" s="1">
        <v>29</v>
      </c>
      <c r="V380" t="str">
        <f t="shared" si="5"/>
        <v>Inches &lt;&lt;&lt;&gt;&gt;&gt; Meters</v>
      </c>
      <c r="W380" t="s">
        <v>0</v>
      </c>
      <c r="X380" t="s">
        <v>4</v>
      </c>
      <c r="Y380">
        <v>0.0254</v>
      </c>
    </row>
    <row r="381" spans="1:25" ht="15">
      <c r="A381" s="2" t="s">
        <v>72</v>
      </c>
      <c r="B381" s="18">
        <v>1.1562</v>
      </c>
      <c r="V381" t="str">
        <f t="shared" si="5"/>
        <v>Inches &lt;&lt;&lt;&gt;&gt;&gt; Miles</v>
      </c>
      <c r="W381" t="s">
        <v>0</v>
      </c>
      <c r="X381" t="s">
        <v>6</v>
      </c>
      <c r="Y381">
        <v>1.578E-05</v>
      </c>
    </row>
    <row r="382" spans="2:25" ht="15">
      <c r="B382" s="18">
        <v>1.1614</v>
      </c>
      <c r="D382" s="1">
        <v>29.5</v>
      </c>
      <c r="V382" t="str">
        <f t="shared" si="5"/>
        <v>Inches &lt;&lt;&lt;&gt;&gt;&gt; Millimeters</v>
      </c>
      <c r="W382" t="s">
        <v>0</v>
      </c>
      <c r="X382" t="s">
        <v>1</v>
      </c>
      <c r="Y382">
        <v>25.4</v>
      </c>
    </row>
    <row r="383" spans="1:25" ht="15">
      <c r="A383" s="2" t="s">
        <v>75</v>
      </c>
      <c r="B383" s="18">
        <v>1.1719</v>
      </c>
      <c r="V383" t="str">
        <f t="shared" si="5"/>
        <v>Inches &lt;&lt;&lt;&gt;&gt;&gt; Mils</v>
      </c>
      <c r="W383" t="s">
        <v>0</v>
      </c>
      <c r="X383" t="s">
        <v>141</v>
      </c>
      <c r="Y383">
        <v>1000</v>
      </c>
    </row>
    <row r="384" spans="2:25" ht="15">
      <c r="B384" s="18">
        <v>1.1811</v>
      </c>
      <c r="D384" s="1">
        <v>30</v>
      </c>
      <c r="V384" t="str">
        <f t="shared" si="5"/>
        <v>Inches &lt;&lt;&lt;&gt;&gt;&gt; Yards</v>
      </c>
      <c r="W384" t="s">
        <v>0</v>
      </c>
      <c r="X384" t="s">
        <v>5</v>
      </c>
      <c r="Y384">
        <v>0.027777778</v>
      </c>
    </row>
    <row r="385" spans="1:25" ht="15">
      <c r="A385" s="2" t="s">
        <v>79</v>
      </c>
      <c r="B385" s="18">
        <v>1.1875</v>
      </c>
      <c r="V385" t="str">
        <f t="shared" si="5"/>
        <v>Inches of Mercury  &lt;&lt;&lt;&gt;&gt;&gt; Atmospheres </v>
      </c>
      <c r="W385" t="s">
        <v>333</v>
      </c>
      <c r="X385" t="s">
        <v>647</v>
      </c>
      <c r="Y385">
        <v>0.03342</v>
      </c>
    </row>
    <row r="386" spans="2:25" ht="15">
      <c r="B386" s="18">
        <v>1.2008</v>
      </c>
      <c r="D386" s="1">
        <v>30.5</v>
      </c>
      <c r="V386" t="str">
        <f t="shared" si="5"/>
        <v>Inches of Mercury  &lt;&lt;&lt;&gt;&gt;&gt; Feet of water </v>
      </c>
      <c r="W386" t="s">
        <v>333</v>
      </c>
      <c r="X386" t="s">
        <v>143</v>
      </c>
      <c r="Y386">
        <v>1.133</v>
      </c>
    </row>
    <row r="387" spans="1:25" ht="15">
      <c r="A387" s="2" t="s">
        <v>83</v>
      </c>
      <c r="B387" s="18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333</v>
      </c>
      <c r="X387" t="s">
        <v>652</v>
      </c>
      <c r="Y387">
        <v>0.03453</v>
      </c>
    </row>
    <row r="388" spans="1:25" ht="15">
      <c r="A388" s="2" t="s">
        <v>85</v>
      </c>
      <c r="B388" s="18">
        <v>1.2188</v>
      </c>
      <c r="V388" t="str">
        <f t="shared" si="6"/>
        <v>Inches of Mercury  &lt;&lt;&lt;&gt;&gt;&gt; Kgs/sq. meter </v>
      </c>
      <c r="W388" t="s">
        <v>333</v>
      </c>
      <c r="X388" t="s">
        <v>654</v>
      </c>
      <c r="Y388">
        <v>345.3</v>
      </c>
    </row>
    <row r="389" spans="2:25" ht="15">
      <c r="B389" s="18">
        <v>1.2205</v>
      </c>
      <c r="D389" s="1">
        <v>31</v>
      </c>
      <c r="V389" t="str">
        <f t="shared" si="6"/>
        <v>Inches of Mercury  &lt;&lt;&lt;&gt;&gt;&gt; Pounds/sq. ft. </v>
      </c>
      <c r="W389" t="s">
        <v>333</v>
      </c>
      <c r="X389" t="s">
        <v>334</v>
      </c>
      <c r="Y389">
        <v>70.73</v>
      </c>
    </row>
    <row r="390" spans="1:25" ht="15">
      <c r="A390" s="2" t="s">
        <v>88</v>
      </c>
      <c r="B390" s="18">
        <v>1.2344</v>
      </c>
      <c r="V390" t="str">
        <f t="shared" si="6"/>
        <v>Inches of Mercury  &lt;&lt;&lt;&gt;&gt;&gt; Pounds/sq. in. </v>
      </c>
      <c r="W390" t="s">
        <v>333</v>
      </c>
      <c r="X390" t="s">
        <v>335</v>
      </c>
      <c r="Y390">
        <v>0.4912</v>
      </c>
    </row>
    <row r="391" spans="2:25" ht="15">
      <c r="B391" s="18">
        <v>1.2402</v>
      </c>
      <c r="D391" s="1">
        <v>31.5</v>
      </c>
      <c r="V391" t="str">
        <f t="shared" si="6"/>
        <v>Inches of water (at 4øC) &lt;&lt;&lt;&gt;&gt;&gt; Atmospheres </v>
      </c>
      <c r="W391" t="s">
        <v>336</v>
      </c>
      <c r="X391" t="s">
        <v>647</v>
      </c>
      <c r="Y391">
        <v>0.002458</v>
      </c>
    </row>
    <row r="392" spans="1:25" ht="15">
      <c r="A392" s="2" t="s">
        <v>90</v>
      </c>
      <c r="B392" s="18">
        <v>1.25</v>
      </c>
      <c r="V392" t="str">
        <f t="shared" si="6"/>
        <v>Inches of water (at 4øC) &lt;&lt;&lt;&gt;&gt;&gt; Inches of Mercury </v>
      </c>
      <c r="W392" t="s">
        <v>336</v>
      </c>
      <c r="X392" t="s">
        <v>333</v>
      </c>
      <c r="Y392">
        <v>0.07355</v>
      </c>
    </row>
    <row r="393" spans="2:25" ht="15">
      <c r="B393" s="18">
        <v>1.2598</v>
      </c>
      <c r="D393" s="1">
        <v>32</v>
      </c>
      <c r="V393" t="str">
        <f t="shared" si="6"/>
        <v>Inches of water (at 4øC) &lt;&lt;&lt;&gt;&gt;&gt; Kgs/sq. cm </v>
      </c>
      <c r="W393" t="s">
        <v>336</v>
      </c>
      <c r="X393" t="s">
        <v>652</v>
      </c>
      <c r="Y393">
        <v>0.00254</v>
      </c>
    </row>
    <row r="394" spans="1:25" ht="15">
      <c r="A394" s="2" t="s">
        <v>93</v>
      </c>
      <c r="B394" s="18">
        <v>1.2656</v>
      </c>
      <c r="V394" t="str">
        <f t="shared" si="6"/>
        <v>Inches of water (at 4øC) &lt;&lt;&lt;&gt;&gt;&gt; Ounces/sq. Inch </v>
      </c>
      <c r="W394" t="s">
        <v>336</v>
      </c>
      <c r="X394" t="s">
        <v>337</v>
      </c>
      <c r="Y394">
        <v>0.5781</v>
      </c>
    </row>
    <row r="395" spans="2:25" ht="15">
      <c r="B395" s="18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336</v>
      </c>
      <c r="X395" t="s">
        <v>669</v>
      </c>
      <c r="Y395">
        <v>5.204</v>
      </c>
    </row>
    <row r="396" spans="1:25" ht="15">
      <c r="A396" s="2" t="s">
        <v>97</v>
      </c>
      <c r="B396" s="18">
        <v>1.2812</v>
      </c>
      <c r="V396" t="str">
        <f t="shared" si="6"/>
        <v>Inches of water (at 4øC) &lt;&lt;&lt;&gt;&gt;&gt; Pounds/sq. Inch </v>
      </c>
      <c r="W396" t="s">
        <v>336</v>
      </c>
      <c r="X396" t="s">
        <v>655</v>
      </c>
      <c r="Y396">
        <v>0.03613</v>
      </c>
    </row>
    <row r="397" spans="1:25" ht="15">
      <c r="A397" s="2" t="s">
        <v>99</v>
      </c>
      <c r="B397" s="18">
        <v>1.2969</v>
      </c>
      <c r="V397" t="str">
        <f t="shared" si="6"/>
        <v>Inches per Minute &lt;&lt;&lt;&gt;&gt;&gt; Centimeters per Minute</v>
      </c>
      <c r="W397" t="s">
        <v>145</v>
      </c>
      <c r="X397" t="s">
        <v>144</v>
      </c>
      <c r="Y397">
        <v>2.54</v>
      </c>
    </row>
    <row r="398" spans="2:25" ht="15">
      <c r="B398" s="18">
        <v>1.2992</v>
      </c>
      <c r="D398" s="1">
        <v>33</v>
      </c>
      <c r="V398" t="str">
        <f t="shared" si="6"/>
        <v>Inches per Minute &lt;&lt;&lt;&gt;&gt;&gt; Meters per Minute</v>
      </c>
      <c r="W398" t="s">
        <v>145</v>
      </c>
      <c r="X398" t="s">
        <v>262</v>
      </c>
      <c r="Y398">
        <v>0.0254</v>
      </c>
    </row>
    <row r="399" spans="1:25" ht="15">
      <c r="A399" s="2" t="s">
        <v>102</v>
      </c>
      <c r="B399" s="18">
        <v>1.3125</v>
      </c>
      <c r="V399" t="str">
        <f t="shared" si="6"/>
        <v>Inches per Minute &lt;&lt;&lt;&gt;&gt;&gt; Millimeters per Minute</v>
      </c>
      <c r="W399" t="s">
        <v>145</v>
      </c>
      <c r="X399" t="s">
        <v>338</v>
      </c>
      <c r="Y399">
        <v>25.4</v>
      </c>
    </row>
    <row r="400" spans="2:25" ht="15">
      <c r="B400" s="18">
        <v>1.3189</v>
      </c>
      <c r="D400" s="1">
        <v>33.5</v>
      </c>
      <c r="V400" t="str">
        <f t="shared" si="6"/>
        <v>international Ampere  &lt;&lt;&lt;&gt;&gt;&gt; Ampere (absolute) </v>
      </c>
      <c r="W400" t="s">
        <v>339</v>
      </c>
      <c r="X400" t="s">
        <v>254</v>
      </c>
      <c r="Y400">
        <v>0.9998</v>
      </c>
    </row>
    <row r="401" spans="1:25" ht="15">
      <c r="A401" s="2" t="s">
        <v>104</v>
      </c>
      <c r="B401" s="18">
        <v>1.3281</v>
      </c>
      <c r="V401" t="str">
        <f t="shared" si="6"/>
        <v>international Volt  &lt;&lt;&lt;&gt;&gt;&gt; Joules </v>
      </c>
      <c r="W401" t="s">
        <v>340</v>
      </c>
      <c r="X401" t="s">
        <v>678</v>
      </c>
      <c r="Y401">
        <v>96540</v>
      </c>
    </row>
    <row r="402" spans="2:25" ht="15">
      <c r="B402" s="18">
        <v>1.3386</v>
      </c>
      <c r="D402" s="1">
        <v>34</v>
      </c>
      <c r="V402" t="str">
        <f t="shared" si="6"/>
        <v>international Volt  &lt;&lt;&lt;&gt;&gt;&gt; Joules (absolute) </v>
      </c>
      <c r="W402" t="s">
        <v>340</v>
      </c>
      <c r="X402" t="s">
        <v>341</v>
      </c>
      <c r="Y402">
        <v>1.59E-19</v>
      </c>
    </row>
    <row r="403" spans="1:25" ht="15">
      <c r="A403" s="2" t="s">
        <v>567</v>
      </c>
      <c r="B403" s="18">
        <v>1.3438</v>
      </c>
      <c r="V403" t="str">
        <f t="shared" si="6"/>
        <v>Joules  &lt;&lt;&lt;&gt;&gt;&gt; BTU </v>
      </c>
      <c r="W403" t="s">
        <v>678</v>
      </c>
      <c r="X403" t="s">
        <v>673</v>
      </c>
      <c r="Y403">
        <v>0.000948</v>
      </c>
    </row>
    <row r="404" spans="2:25" ht="15">
      <c r="B404" s="18">
        <v>1.3583</v>
      </c>
      <c r="D404" s="1">
        <v>34.5</v>
      </c>
      <c r="V404" t="str">
        <f t="shared" si="6"/>
        <v>Joules  &lt;&lt;&lt;&gt;&gt;&gt; Ergs </v>
      </c>
      <c r="W404" t="s">
        <v>678</v>
      </c>
      <c r="X404" t="s">
        <v>674</v>
      </c>
      <c r="Y404">
        <v>10000000</v>
      </c>
    </row>
    <row r="405" spans="1:25" ht="15">
      <c r="A405" s="2" t="s">
        <v>571</v>
      </c>
      <c r="B405" s="18">
        <v>1.3594</v>
      </c>
      <c r="V405" t="str">
        <f t="shared" si="6"/>
        <v>Joules  &lt;&lt;&lt;&gt;&gt;&gt; Foot-pounds </v>
      </c>
      <c r="W405" t="s">
        <v>678</v>
      </c>
      <c r="X405" t="s">
        <v>269</v>
      </c>
      <c r="Y405">
        <v>0.7376</v>
      </c>
    </row>
    <row r="406" spans="1:25" ht="15">
      <c r="A406" s="2" t="s">
        <v>573</v>
      </c>
      <c r="B406" s="18">
        <v>1.375</v>
      </c>
      <c r="V406" t="str">
        <f t="shared" si="6"/>
        <v>Joules  &lt;&lt;&lt;&gt;&gt;&gt; Kilogram-Calories </v>
      </c>
      <c r="W406" t="s">
        <v>678</v>
      </c>
      <c r="X406" t="s">
        <v>679</v>
      </c>
      <c r="Y406">
        <v>0.0002389</v>
      </c>
    </row>
    <row r="407" spans="2:25" ht="15">
      <c r="B407" s="18">
        <v>1.378</v>
      </c>
      <c r="D407" s="1">
        <v>35</v>
      </c>
      <c r="V407" t="str">
        <f t="shared" si="6"/>
        <v>Joules  &lt;&lt;&lt;&gt;&gt;&gt; Kilogram-meters </v>
      </c>
      <c r="W407" t="s">
        <v>678</v>
      </c>
      <c r="X407" t="s">
        <v>680</v>
      </c>
      <c r="Y407">
        <v>0.102</v>
      </c>
    </row>
    <row r="408" spans="1:25" ht="15">
      <c r="A408" s="2" t="s">
        <v>576</v>
      </c>
      <c r="B408" s="18">
        <v>1.3906</v>
      </c>
      <c r="V408" t="str">
        <f t="shared" si="6"/>
        <v>Joules  &lt;&lt;&lt;&gt;&gt;&gt; Poundals </v>
      </c>
      <c r="W408" t="s">
        <v>678</v>
      </c>
      <c r="X408" t="s">
        <v>245</v>
      </c>
      <c r="Y408">
        <v>723.3</v>
      </c>
    </row>
    <row r="409" spans="2:25" ht="15">
      <c r="B409" s="18">
        <v>1.3976</v>
      </c>
      <c r="D409" s="1">
        <v>35.5</v>
      </c>
      <c r="V409" t="str">
        <f t="shared" si="6"/>
        <v>Joules  &lt;&lt;&lt;&gt;&gt;&gt; Pounds </v>
      </c>
      <c r="W409" t="s">
        <v>678</v>
      </c>
      <c r="X409" t="s">
        <v>246</v>
      </c>
      <c r="Y409">
        <v>22.48</v>
      </c>
    </row>
    <row r="410" spans="1:25" ht="15">
      <c r="A410" s="2" t="s">
        <v>579</v>
      </c>
      <c r="B410" s="18">
        <v>1.4062</v>
      </c>
      <c r="V410" t="str">
        <f t="shared" si="6"/>
        <v>Joules  &lt;&lt;&lt;&gt;&gt;&gt; Watt-Hours </v>
      </c>
      <c r="W410" t="s">
        <v>678</v>
      </c>
      <c r="X410" t="s">
        <v>251</v>
      </c>
      <c r="Y410">
        <v>0.0002778</v>
      </c>
    </row>
    <row r="411" spans="2:25" ht="15">
      <c r="B411" s="18">
        <v>1.4173</v>
      </c>
      <c r="D411" s="1">
        <v>36</v>
      </c>
      <c r="V411" t="str">
        <f t="shared" si="6"/>
        <v>Joules/Centimeter &lt;&lt;&lt;&gt;&gt;&gt; Dynes</v>
      </c>
      <c r="W411" t="s">
        <v>239</v>
      </c>
      <c r="X411" t="s">
        <v>238</v>
      </c>
      <c r="Y411">
        <v>10000000</v>
      </c>
    </row>
    <row r="412" spans="1:25" ht="15">
      <c r="A412" s="2" t="s">
        <v>582</v>
      </c>
      <c r="B412" s="18">
        <v>1.4219</v>
      </c>
      <c r="V412" t="str">
        <f t="shared" si="6"/>
        <v>Joules/Centimeters  &lt;&lt;&lt;&gt;&gt;&gt; dynes </v>
      </c>
      <c r="W412" t="s">
        <v>342</v>
      </c>
      <c r="X412" t="s">
        <v>343</v>
      </c>
      <c r="Y412">
        <v>10000000</v>
      </c>
    </row>
    <row r="413" spans="2:25" ht="15">
      <c r="B413" s="18">
        <v>1.437</v>
      </c>
      <c r="D413" s="1">
        <v>36.5</v>
      </c>
      <c r="V413" t="str">
        <f t="shared" si="6"/>
        <v>Joules/Centimeters  &lt;&lt;&lt;&gt;&gt;&gt; Grams </v>
      </c>
      <c r="W413" t="s">
        <v>342</v>
      </c>
      <c r="X413" t="s">
        <v>134</v>
      </c>
      <c r="Y413">
        <v>10200</v>
      </c>
    </row>
    <row r="414" spans="1:25" ht="15">
      <c r="A414" s="2" t="s">
        <v>584</v>
      </c>
      <c r="B414" s="18">
        <v>1.4375</v>
      </c>
      <c r="V414" t="str">
        <f t="shared" si="6"/>
        <v>Joules/Centimeters  &lt;&lt;&lt;&gt;&gt;&gt; Joules/Meter (newton) </v>
      </c>
      <c r="W414" t="s">
        <v>342</v>
      </c>
      <c r="X414" t="s">
        <v>344</v>
      </c>
      <c r="Y414">
        <v>100</v>
      </c>
    </row>
    <row r="415" spans="1:25" ht="15">
      <c r="A415" s="2" t="s">
        <v>589</v>
      </c>
      <c r="B415" s="18">
        <v>1.4531</v>
      </c>
      <c r="V415" t="str">
        <f t="shared" si="6"/>
        <v>Kilograms &lt;&lt;&lt;&gt;&gt;&gt; Dynes</v>
      </c>
      <c r="W415" t="s">
        <v>10</v>
      </c>
      <c r="X415" t="s">
        <v>238</v>
      </c>
      <c r="Y415">
        <v>980665</v>
      </c>
    </row>
    <row r="416" spans="2:25" ht="15">
      <c r="B416" s="18">
        <v>1.4567</v>
      </c>
      <c r="D416" s="1">
        <v>37</v>
      </c>
      <c r="V416" t="str">
        <f t="shared" si="6"/>
        <v>Kilograms &lt;&lt;&lt;&gt;&gt;&gt; Grams (g)</v>
      </c>
      <c r="W416" t="s">
        <v>10</v>
      </c>
      <c r="X416" t="s">
        <v>345</v>
      </c>
      <c r="Y416">
        <v>1000</v>
      </c>
    </row>
    <row r="417" spans="1:25" ht="15">
      <c r="A417" s="2" t="s">
        <v>592</v>
      </c>
      <c r="B417" s="18">
        <v>1.4688</v>
      </c>
      <c r="V417" t="str">
        <f t="shared" si="6"/>
        <v>Kilograms &lt;&lt;&lt;&gt;&gt;&gt; Hundredweight (long)</v>
      </c>
      <c r="W417" t="s">
        <v>10</v>
      </c>
      <c r="X417" t="s">
        <v>326</v>
      </c>
      <c r="Y417">
        <v>0.01968413</v>
      </c>
    </row>
    <row r="418" spans="2:25" ht="15">
      <c r="B418" s="18">
        <v>1.4764</v>
      </c>
      <c r="D418" s="1">
        <v>37.5</v>
      </c>
      <c r="V418" t="str">
        <f t="shared" si="6"/>
        <v>Kilograms &lt;&lt;&lt;&gt;&gt;&gt; Hundredweight (short)</v>
      </c>
      <c r="W418" t="s">
        <v>10</v>
      </c>
      <c r="X418" t="s">
        <v>327</v>
      </c>
      <c r="Y418">
        <v>0.02204622</v>
      </c>
    </row>
    <row r="419" spans="1:25" ht="15">
      <c r="A419" s="2" t="s">
        <v>594</v>
      </c>
      <c r="B419" s="18">
        <v>1.4844</v>
      </c>
      <c r="V419" t="str">
        <f t="shared" si="6"/>
        <v>Kilograms &lt;&lt;&lt;&gt;&gt;&gt; Ounces (avoirdupois)</v>
      </c>
      <c r="W419" t="s">
        <v>10</v>
      </c>
      <c r="X419" t="s">
        <v>295</v>
      </c>
      <c r="Y419">
        <v>35.27397</v>
      </c>
    </row>
    <row r="420" spans="2:25" ht="15">
      <c r="B420" s="18">
        <v>1.4961</v>
      </c>
      <c r="D420" s="1">
        <v>38</v>
      </c>
      <c r="V420" t="str">
        <f t="shared" si="6"/>
        <v>Kilograms &lt;&lt;&lt;&gt;&gt;&gt; Ounces (troy)</v>
      </c>
      <c r="W420" t="s">
        <v>10</v>
      </c>
      <c r="X420" t="s">
        <v>296</v>
      </c>
      <c r="Y420">
        <v>32.15074</v>
      </c>
    </row>
    <row r="421" spans="1:25" ht="15">
      <c r="A421" s="2" t="s">
        <v>597</v>
      </c>
      <c r="B421" s="18">
        <v>1.5</v>
      </c>
      <c r="V421" t="str">
        <f t="shared" si="6"/>
        <v>Kilograms &lt;&lt;&lt;&gt;&gt;&gt; Pounds (avoirdupois)</v>
      </c>
      <c r="W421" t="s">
        <v>10</v>
      </c>
      <c r="X421" t="s">
        <v>346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10</v>
      </c>
      <c r="X422" t="s">
        <v>347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10</v>
      </c>
      <c r="X423" t="s">
        <v>348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10</v>
      </c>
      <c r="X424" t="s">
        <v>349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10</v>
      </c>
      <c r="X425" t="s">
        <v>350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10</v>
      </c>
      <c r="X426" t="s">
        <v>351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244</v>
      </c>
      <c r="X427" t="s">
        <v>243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244</v>
      </c>
      <c r="X428" t="s">
        <v>134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244</v>
      </c>
      <c r="X429" t="s">
        <v>352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244</v>
      </c>
      <c r="X430" t="s">
        <v>353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244</v>
      </c>
      <c r="X431" t="s">
        <v>245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244</v>
      </c>
      <c r="X432" t="s">
        <v>246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244</v>
      </c>
      <c r="X433" t="s">
        <v>330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244</v>
      </c>
      <c r="X434" t="s">
        <v>354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355</v>
      </c>
      <c r="X435" t="s">
        <v>356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355</v>
      </c>
      <c r="X436" t="s">
        <v>357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355</v>
      </c>
      <c r="X437" t="s">
        <v>358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359</v>
      </c>
      <c r="X438" t="s">
        <v>360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359</v>
      </c>
      <c r="X439" t="s">
        <v>361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359</v>
      </c>
      <c r="X440" t="s">
        <v>362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359</v>
      </c>
      <c r="X441" t="s">
        <v>363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359</v>
      </c>
      <c r="X442" t="s">
        <v>364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359</v>
      </c>
      <c r="X443" t="s">
        <v>365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366</v>
      </c>
      <c r="X444" t="s">
        <v>367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368</v>
      </c>
      <c r="X445" t="s">
        <v>238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369</v>
      </c>
      <c r="X446" t="s">
        <v>364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369</v>
      </c>
      <c r="X447" t="s">
        <v>365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370</v>
      </c>
      <c r="X448" t="s">
        <v>371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372</v>
      </c>
      <c r="X449" t="s">
        <v>241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373</v>
      </c>
      <c r="X450" t="s">
        <v>119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374</v>
      </c>
      <c r="X451" t="s">
        <v>375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374</v>
      </c>
      <c r="X452" t="s">
        <v>376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374</v>
      </c>
      <c r="X453" t="s">
        <v>377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374</v>
      </c>
      <c r="X454" t="s">
        <v>378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374</v>
      </c>
      <c r="X455" t="s">
        <v>379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374</v>
      </c>
      <c r="X456" t="s">
        <v>380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374</v>
      </c>
      <c r="X457" t="s">
        <v>381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374</v>
      </c>
      <c r="X458" t="s">
        <v>382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374</v>
      </c>
      <c r="X459" t="s">
        <v>383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384</v>
      </c>
      <c r="X460" t="s">
        <v>385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153</v>
      </c>
      <c r="X461" t="s">
        <v>150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153</v>
      </c>
      <c r="X462" t="s">
        <v>151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153</v>
      </c>
      <c r="X463" t="s">
        <v>152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153</v>
      </c>
      <c r="X464" t="s">
        <v>154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153</v>
      </c>
      <c r="X465" t="s">
        <v>155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153</v>
      </c>
      <c r="X466" t="s">
        <v>156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160</v>
      </c>
      <c r="X467" t="s">
        <v>386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160</v>
      </c>
      <c r="X468" t="s">
        <v>159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160</v>
      </c>
      <c r="X469" t="s">
        <v>161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160</v>
      </c>
      <c r="X470" t="s">
        <v>162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387</v>
      </c>
      <c r="X471" t="s">
        <v>241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681</v>
      </c>
      <c r="X472" t="s">
        <v>673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681</v>
      </c>
      <c r="X473" t="s">
        <v>674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681</v>
      </c>
      <c r="X474" t="s">
        <v>675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681</v>
      </c>
      <c r="X475" t="s">
        <v>676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681</v>
      </c>
      <c r="X476" t="s">
        <v>677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681</v>
      </c>
      <c r="X477" t="s">
        <v>678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681</v>
      </c>
      <c r="X478" t="s">
        <v>679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681</v>
      </c>
      <c r="X479" t="s">
        <v>680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681</v>
      </c>
      <c r="X480" t="s">
        <v>388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681</v>
      </c>
      <c r="X481" t="s">
        <v>389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113</v>
      </c>
      <c r="X482" t="s">
        <v>110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113</v>
      </c>
      <c r="X483" t="s">
        <v>319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113</v>
      </c>
      <c r="X484" t="s">
        <v>111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113</v>
      </c>
      <c r="X485" t="s">
        <v>112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113</v>
      </c>
      <c r="X486" t="s">
        <v>320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113</v>
      </c>
      <c r="X487" t="s">
        <v>109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154</v>
      </c>
      <c r="X488" t="s">
        <v>390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154</v>
      </c>
      <c r="X489" t="s">
        <v>152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154</v>
      </c>
      <c r="X490" t="s">
        <v>153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154</v>
      </c>
      <c r="X491" t="s">
        <v>391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154</v>
      </c>
      <c r="X492" t="s">
        <v>392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154</v>
      </c>
      <c r="X493" t="s">
        <v>393</v>
      </c>
      <c r="Y493">
        <v>2027</v>
      </c>
    </row>
    <row r="494" spans="22:25" ht="15">
      <c r="V494" t="str">
        <f t="shared" si="7"/>
        <v>League &lt;&lt;&lt;&gt;&gt;&gt; Miles</v>
      </c>
      <c r="W494" t="s">
        <v>394</v>
      </c>
      <c r="X494" t="s">
        <v>6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395</v>
      </c>
      <c r="X495" t="s">
        <v>374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395</v>
      </c>
      <c r="X496" t="s">
        <v>396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397</v>
      </c>
      <c r="X497" t="s">
        <v>378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398</v>
      </c>
      <c r="X498" t="s">
        <v>378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119</v>
      </c>
      <c r="X499" t="s">
        <v>399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119</v>
      </c>
      <c r="X500" t="s">
        <v>287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119</v>
      </c>
      <c r="X501" t="s">
        <v>633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119</v>
      </c>
      <c r="X502" t="s">
        <v>117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119</v>
      </c>
      <c r="X503" t="s">
        <v>118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119</v>
      </c>
      <c r="X504" t="s">
        <v>186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119</v>
      </c>
      <c r="X505" t="s">
        <v>205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119</v>
      </c>
      <c r="X506" t="s">
        <v>400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119</v>
      </c>
      <c r="X507" t="s">
        <v>401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119</v>
      </c>
      <c r="X508" t="s">
        <v>402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192</v>
      </c>
      <c r="X509" t="s">
        <v>190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192</v>
      </c>
      <c r="X510" t="s">
        <v>403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276</v>
      </c>
      <c r="X511" t="s">
        <v>403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404</v>
      </c>
      <c r="X512" t="s">
        <v>198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404</v>
      </c>
      <c r="X513" t="s">
        <v>195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405</v>
      </c>
      <c r="X514" t="s">
        <v>406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405</v>
      </c>
      <c r="X515" t="s">
        <v>407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408</v>
      </c>
      <c r="X516" t="s">
        <v>409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408</v>
      </c>
      <c r="X517" t="s">
        <v>410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411</v>
      </c>
      <c r="X518" t="s">
        <v>409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411</v>
      </c>
      <c r="X519" t="s">
        <v>268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412</v>
      </c>
      <c r="X520" t="s">
        <v>409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413</v>
      </c>
      <c r="X521" t="s">
        <v>414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413</v>
      </c>
      <c r="X522" t="s">
        <v>415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380</v>
      </c>
      <c r="X523" t="s">
        <v>416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380</v>
      </c>
      <c r="X524" t="s">
        <v>3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380</v>
      </c>
      <c r="X525" t="s">
        <v>378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380</v>
      </c>
      <c r="X526" t="s">
        <v>374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380</v>
      </c>
      <c r="X527" t="s">
        <v>417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380</v>
      </c>
      <c r="X528" t="s">
        <v>418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380</v>
      </c>
      <c r="X529" t="s">
        <v>382</v>
      </c>
      <c r="Y529">
        <v>1000</v>
      </c>
    </row>
    <row r="530" spans="22:25" ht="15">
      <c r="V530" t="str">
        <f t="shared" si="8"/>
        <v>Meters  &lt;&lt;&lt;&gt;&gt;&gt; Rods</v>
      </c>
      <c r="W530" t="s">
        <v>380</v>
      </c>
      <c r="X530" t="s">
        <v>273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380</v>
      </c>
      <c r="X531" t="s">
        <v>383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419</v>
      </c>
      <c r="X532" t="s">
        <v>390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419</v>
      </c>
      <c r="X533" t="s">
        <v>420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421</v>
      </c>
      <c r="X534" t="s">
        <v>422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155</v>
      </c>
      <c r="X535" t="s">
        <v>150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155</v>
      </c>
      <c r="X536" t="s">
        <v>151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155</v>
      </c>
      <c r="X537" t="s">
        <v>152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155</v>
      </c>
      <c r="X538" t="s">
        <v>153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155</v>
      </c>
      <c r="X539" t="s">
        <v>154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155</v>
      </c>
      <c r="X540" t="s">
        <v>156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423</v>
      </c>
      <c r="X541" t="s">
        <v>390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423</v>
      </c>
      <c r="X542" t="s">
        <v>151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423</v>
      </c>
      <c r="X543" t="s">
        <v>152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423</v>
      </c>
      <c r="X544" t="s">
        <v>153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423</v>
      </c>
      <c r="X545" t="s">
        <v>424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423</v>
      </c>
      <c r="X546" t="s">
        <v>156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423</v>
      </c>
      <c r="X547" t="s">
        <v>157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265</v>
      </c>
      <c r="X548" t="s">
        <v>158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265</v>
      </c>
      <c r="X549" t="s">
        <v>159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265</v>
      </c>
      <c r="X550" t="s">
        <v>160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265</v>
      </c>
      <c r="X551" t="s">
        <v>162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425</v>
      </c>
      <c r="X552" t="s">
        <v>134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414</v>
      </c>
      <c r="X553" t="s">
        <v>413</v>
      </c>
      <c r="Y553">
        <v>1E-12</v>
      </c>
    </row>
    <row r="554" spans="22:25" ht="15">
      <c r="V554" t="str">
        <f t="shared" si="8"/>
        <v>Microhms  &lt;&lt;&lt;&gt;&gt;&gt; Ohms </v>
      </c>
      <c r="W554" t="s">
        <v>414</v>
      </c>
      <c r="X554" t="s">
        <v>415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426</v>
      </c>
      <c r="X555" t="s">
        <v>119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427</v>
      </c>
      <c r="X556" t="s">
        <v>380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417</v>
      </c>
      <c r="X557" t="s">
        <v>377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417</v>
      </c>
      <c r="X558" t="s">
        <v>374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417</v>
      </c>
      <c r="X559" t="s">
        <v>380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417</v>
      </c>
      <c r="X560" t="s">
        <v>418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417</v>
      </c>
      <c r="X561" t="s">
        <v>383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418</v>
      </c>
      <c r="X562" t="s">
        <v>376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418</v>
      </c>
      <c r="X563" t="s">
        <v>377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418</v>
      </c>
      <c r="X564" t="s">
        <v>378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418</v>
      </c>
      <c r="X565" t="s">
        <v>374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418</v>
      </c>
      <c r="X566" t="s">
        <v>380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418</v>
      </c>
      <c r="X567" t="s">
        <v>417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418</v>
      </c>
      <c r="X568" t="s">
        <v>383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156</v>
      </c>
      <c r="X569" t="s">
        <v>150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156</v>
      </c>
      <c r="X570" t="s">
        <v>151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156</v>
      </c>
      <c r="X571" t="s">
        <v>152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156</v>
      </c>
      <c r="X572" t="s">
        <v>153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156</v>
      </c>
      <c r="X573" t="s">
        <v>424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156</v>
      </c>
      <c r="X574" t="s">
        <v>154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156</v>
      </c>
      <c r="X575" t="s">
        <v>155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156</v>
      </c>
      <c r="X576" t="s">
        <v>157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162</v>
      </c>
      <c r="X577" t="s">
        <v>158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162</v>
      </c>
      <c r="X578" t="s">
        <v>159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162</v>
      </c>
      <c r="X579" t="s">
        <v>160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162</v>
      </c>
      <c r="X580" t="s">
        <v>161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157</v>
      </c>
      <c r="X581" t="s">
        <v>150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157</v>
      </c>
      <c r="X582" t="s">
        <v>152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157</v>
      </c>
      <c r="X583" t="s">
        <v>424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157</v>
      </c>
      <c r="X584" t="s">
        <v>428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157</v>
      </c>
      <c r="X585" t="s">
        <v>156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429</v>
      </c>
      <c r="X586" t="s">
        <v>244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301</v>
      </c>
      <c r="X587" t="s">
        <v>221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301</v>
      </c>
      <c r="X588" t="s">
        <v>134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430</v>
      </c>
      <c r="X589" t="s">
        <v>119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382</v>
      </c>
      <c r="X590" t="s">
        <v>376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382</v>
      </c>
      <c r="X591" t="s">
        <v>377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382</v>
      </c>
      <c r="X592" t="s">
        <v>378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382</v>
      </c>
      <c r="X593" t="s">
        <v>374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382</v>
      </c>
      <c r="X594" t="s">
        <v>380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382</v>
      </c>
      <c r="X595" t="s">
        <v>396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382</v>
      </c>
      <c r="X596" t="s">
        <v>431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382</v>
      </c>
      <c r="X597" t="s">
        <v>383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432</v>
      </c>
      <c r="X598" t="s">
        <v>422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433</v>
      </c>
      <c r="X599" t="s">
        <v>380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431</v>
      </c>
      <c r="X600" t="s">
        <v>376</v>
      </c>
      <c r="Y600">
        <v>0.00254</v>
      </c>
    </row>
    <row r="601" spans="22:25" ht="15">
      <c r="V601" t="str">
        <f t="shared" si="9"/>
        <v>Mils  &lt;&lt;&lt;&gt;&gt;&gt; Feet </v>
      </c>
      <c r="W601" t="s">
        <v>431</v>
      </c>
      <c r="X601" t="s">
        <v>377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431</v>
      </c>
      <c r="X602" t="s">
        <v>378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431</v>
      </c>
      <c r="X603" t="s">
        <v>374</v>
      </c>
      <c r="Y603">
        <v>0.00254</v>
      </c>
    </row>
    <row r="604" spans="22:25" ht="15">
      <c r="V604" t="str">
        <f t="shared" si="9"/>
        <v>Mils  &lt;&lt;&lt;&gt;&gt;&gt; Yards </v>
      </c>
      <c r="W604" t="s">
        <v>431</v>
      </c>
      <c r="X604" t="s">
        <v>383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434</v>
      </c>
      <c r="X605" t="s">
        <v>435</v>
      </c>
      <c r="Y605">
        <v>60</v>
      </c>
    </row>
    <row r="606" spans="22:25" ht="15">
      <c r="V606" t="str">
        <f t="shared" si="9"/>
        <v>Newtons (N) &lt;&lt;&lt;&gt;&gt;&gt; Dynes</v>
      </c>
      <c r="W606" t="s">
        <v>241</v>
      </c>
      <c r="X606" t="s">
        <v>238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241</v>
      </c>
      <c r="X607" t="s">
        <v>436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241</v>
      </c>
      <c r="X608" t="s">
        <v>387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241</v>
      </c>
      <c r="X609" t="s">
        <v>437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241</v>
      </c>
      <c r="X610" t="s">
        <v>438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241</v>
      </c>
      <c r="X611" t="s">
        <v>439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440</v>
      </c>
      <c r="X612" t="s">
        <v>441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440</v>
      </c>
      <c r="X613" t="s">
        <v>442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443</v>
      </c>
      <c r="X614" t="s">
        <v>444</v>
      </c>
      <c r="Y614">
        <v>1.0005</v>
      </c>
    </row>
    <row r="615" spans="22:25" ht="15">
      <c r="V615" t="str">
        <f t="shared" si="9"/>
        <v>Ohms  &lt;&lt;&lt;&gt;&gt;&gt; Megohms </v>
      </c>
      <c r="W615" t="s">
        <v>415</v>
      </c>
      <c r="X615" t="s">
        <v>413</v>
      </c>
      <c r="Y615">
        <v>1E-06</v>
      </c>
    </row>
    <row r="616" spans="22:25" ht="15">
      <c r="V616" t="str">
        <f t="shared" si="9"/>
        <v>Ohms  &lt;&lt;&lt;&gt;&gt;&gt; Microhms </v>
      </c>
      <c r="W616" t="s">
        <v>415</v>
      </c>
      <c r="X616" t="s">
        <v>414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222</v>
      </c>
      <c r="X617" t="s">
        <v>220</v>
      </c>
      <c r="Y617">
        <v>16</v>
      </c>
    </row>
    <row r="618" spans="22:25" ht="15">
      <c r="V618" t="str">
        <f t="shared" si="9"/>
        <v>Ounces  &lt;&lt;&lt;&gt;&gt;&gt; Grains </v>
      </c>
      <c r="W618" t="s">
        <v>222</v>
      </c>
      <c r="X618" t="s">
        <v>221</v>
      </c>
      <c r="Y618">
        <v>437.5</v>
      </c>
    </row>
    <row r="619" spans="22:25" ht="15">
      <c r="V619" t="str">
        <f t="shared" si="9"/>
        <v>Ounces  &lt;&lt;&lt;&gt;&gt;&gt; Grams </v>
      </c>
      <c r="W619" t="s">
        <v>222</v>
      </c>
      <c r="X619" t="s">
        <v>134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222</v>
      </c>
      <c r="X620" t="s">
        <v>224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222</v>
      </c>
      <c r="X621" t="s">
        <v>246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222</v>
      </c>
      <c r="X622" t="s">
        <v>330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222</v>
      </c>
      <c r="X623" t="s">
        <v>332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295</v>
      </c>
      <c r="X624" t="s">
        <v>345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295</v>
      </c>
      <c r="X625" t="s">
        <v>294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296</v>
      </c>
      <c r="X626" t="s">
        <v>345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296</v>
      </c>
      <c r="X627" t="s">
        <v>294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224</v>
      </c>
      <c r="X628" t="s">
        <v>221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224</v>
      </c>
      <c r="X629" t="s">
        <v>134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224</v>
      </c>
      <c r="X630" t="s">
        <v>291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224</v>
      </c>
      <c r="X631" t="s">
        <v>445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224</v>
      </c>
      <c r="X632" t="s">
        <v>446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447</v>
      </c>
      <c r="X633" t="s">
        <v>365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437</v>
      </c>
      <c r="X634" t="s">
        <v>241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448</v>
      </c>
      <c r="X635" t="s">
        <v>374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448</v>
      </c>
      <c r="X636" t="s">
        <v>396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449</v>
      </c>
      <c r="X637" t="s">
        <v>117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449</v>
      </c>
      <c r="X638" t="s">
        <v>119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450</v>
      </c>
      <c r="X639" t="s">
        <v>117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450</v>
      </c>
      <c r="X640" t="s">
        <v>119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445</v>
      </c>
      <c r="X641" t="s">
        <v>221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445</v>
      </c>
      <c r="X642" t="s">
        <v>134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445</v>
      </c>
      <c r="X643" t="s">
        <v>224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445</v>
      </c>
      <c r="X644" t="s">
        <v>446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451</v>
      </c>
      <c r="X645" t="s">
        <v>452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451</v>
      </c>
      <c r="X646" t="s">
        <v>117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451</v>
      </c>
      <c r="X647" t="s">
        <v>453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451</v>
      </c>
      <c r="X648" t="s">
        <v>454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451</v>
      </c>
      <c r="X649" t="s">
        <v>119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451</v>
      </c>
      <c r="X650" t="s">
        <v>430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451</v>
      </c>
      <c r="X651" t="s">
        <v>455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451</v>
      </c>
      <c r="X652" t="s">
        <v>456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451</v>
      </c>
      <c r="X653" t="s">
        <v>457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456</v>
      </c>
      <c r="X654" t="s">
        <v>458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457</v>
      </c>
      <c r="X655" t="s">
        <v>287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457</v>
      </c>
      <c r="X656" t="s">
        <v>633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457</v>
      </c>
      <c r="X657" t="s">
        <v>117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457</v>
      </c>
      <c r="X658" t="s">
        <v>118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457</v>
      </c>
      <c r="X659" t="s">
        <v>186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457</v>
      </c>
      <c r="X660" t="s">
        <v>277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457</v>
      </c>
      <c r="X661" t="s">
        <v>459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457</v>
      </c>
      <c r="X662" t="s">
        <v>119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457</v>
      </c>
      <c r="X663" t="s">
        <v>430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457</v>
      </c>
      <c r="X664" t="s">
        <v>460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457</v>
      </c>
      <c r="X665" t="s">
        <v>461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457</v>
      </c>
      <c r="X666" t="s">
        <v>462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438</v>
      </c>
      <c r="X667" t="s">
        <v>241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242</v>
      </c>
      <c r="X668" t="s">
        <v>238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245</v>
      </c>
      <c r="X669" t="s">
        <v>134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245</v>
      </c>
      <c r="X670" t="s">
        <v>244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245</v>
      </c>
      <c r="X671" t="s">
        <v>246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140</v>
      </c>
      <c r="X672" t="s">
        <v>138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140</v>
      </c>
      <c r="X673" t="s">
        <v>164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140</v>
      </c>
      <c r="X674" t="s">
        <v>139</v>
      </c>
      <c r="Y674">
        <v>0.1383</v>
      </c>
    </row>
    <row r="675" spans="22:25" ht="15">
      <c r="V675" t="str">
        <f t="shared" si="10"/>
        <v>Pounds &lt;&lt;&lt;&gt;&gt;&gt; Dynes</v>
      </c>
      <c r="W675" t="s">
        <v>9</v>
      </c>
      <c r="X675" t="s">
        <v>238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246</v>
      </c>
      <c r="X676" t="s">
        <v>220</v>
      </c>
      <c r="Y676">
        <v>256</v>
      </c>
    </row>
    <row r="677" spans="22:25" ht="15">
      <c r="V677" t="str">
        <f t="shared" si="10"/>
        <v>Pounds  &lt;&lt;&lt;&gt;&gt;&gt; Dynes </v>
      </c>
      <c r="W677" t="s">
        <v>246</v>
      </c>
      <c r="X677" t="s">
        <v>243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246</v>
      </c>
      <c r="X678" t="s">
        <v>221</v>
      </c>
      <c r="Y678">
        <v>7000</v>
      </c>
    </row>
    <row r="679" spans="22:25" ht="15">
      <c r="V679" t="str">
        <f t="shared" si="10"/>
        <v>Pounds  &lt;&lt;&lt;&gt;&gt;&gt; Grams </v>
      </c>
      <c r="W679" t="s">
        <v>246</v>
      </c>
      <c r="X679" t="s">
        <v>134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246</v>
      </c>
      <c r="X680" t="s">
        <v>352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246</v>
      </c>
      <c r="X681" t="s">
        <v>353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246</v>
      </c>
      <c r="X682" t="s">
        <v>244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246</v>
      </c>
      <c r="X683" t="s">
        <v>222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246</v>
      </c>
      <c r="X684" t="s">
        <v>224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246</v>
      </c>
      <c r="X685" t="s">
        <v>245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246</v>
      </c>
      <c r="X686" t="s">
        <v>446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246</v>
      </c>
      <c r="X687" t="s">
        <v>463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246</v>
      </c>
      <c r="X688" t="s">
        <v>354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346</v>
      </c>
      <c r="X689" t="s">
        <v>294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446</v>
      </c>
      <c r="X690" t="s">
        <v>221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446</v>
      </c>
      <c r="X691" t="s">
        <v>134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446</v>
      </c>
      <c r="X692" t="s">
        <v>291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446</v>
      </c>
      <c r="X693" t="s">
        <v>224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446</v>
      </c>
      <c r="X694" t="s">
        <v>445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446</v>
      </c>
      <c r="X695" t="s">
        <v>464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446</v>
      </c>
      <c r="X696" t="s">
        <v>330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446</v>
      </c>
      <c r="X697" t="s">
        <v>332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446</v>
      </c>
      <c r="X698" t="s">
        <v>354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465</v>
      </c>
      <c r="X699" t="s">
        <v>633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465</v>
      </c>
      <c r="X700" t="s">
        <v>117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465</v>
      </c>
      <c r="X701" t="s">
        <v>665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197</v>
      </c>
      <c r="X702" t="s">
        <v>198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356</v>
      </c>
      <c r="X703" t="s">
        <v>355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304</v>
      </c>
      <c r="X704" t="s">
        <v>303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441</v>
      </c>
      <c r="X705" t="s">
        <v>241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357</v>
      </c>
      <c r="X706" t="s">
        <v>355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358</v>
      </c>
      <c r="X707" t="s">
        <v>355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442</v>
      </c>
      <c r="X708" t="s">
        <v>241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466</v>
      </c>
      <c r="X709" t="s">
        <v>360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466</v>
      </c>
      <c r="X710" t="s">
        <v>467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466</v>
      </c>
      <c r="X711" t="s">
        <v>362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466</v>
      </c>
      <c r="X712" t="s">
        <v>363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362</v>
      </c>
      <c r="X713" t="s">
        <v>468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362</v>
      </c>
      <c r="X714" t="s">
        <v>467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362</v>
      </c>
      <c r="X715" t="s">
        <v>466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362</v>
      </c>
      <c r="X716" t="s">
        <v>363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364</v>
      </c>
      <c r="X717" t="s">
        <v>647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364</v>
      </c>
      <c r="X718" t="s">
        <v>143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364</v>
      </c>
      <c r="X719" t="s">
        <v>371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364</v>
      </c>
      <c r="X720" t="s">
        <v>365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365</v>
      </c>
      <c r="X721" t="s">
        <v>647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365</v>
      </c>
      <c r="X722" t="s">
        <v>143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365</v>
      </c>
      <c r="X723" t="s">
        <v>371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365</v>
      </c>
      <c r="X724" t="s">
        <v>364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439</v>
      </c>
      <c r="X725" t="s">
        <v>241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662</v>
      </c>
      <c r="X726" t="s">
        <v>117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462</v>
      </c>
      <c r="X727" t="s">
        <v>185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462</v>
      </c>
      <c r="X728" t="s">
        <v>633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462</v>
      </c>
      <c r="X729" t="s">
        <v>117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462</v>
      </c>
      <c r="X730" t="s">
        <v>118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462</v>
      </c>
      <c r="X731" t="s">
        <v>186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462</v>
      </c>
      <c r="X732" t="s">
        <v>665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462</v>
      </c>
      <c r="X733" t="s">
        <v>119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215</v>
      </c>
      <c r="X734" t="s">
        <v>469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470</v>
      </c>
      <c r="X735" t="s">
        <v>471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470</v>
      </c>
      <c r="X736" t="s">
        <v>472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216</v>
      </c>
      <c r="X737" t="s">
        <v>473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474</v>
      </c>
      <c r="X738" t="s">
        <v>475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474</v>
      </c>
      <c r="X739" t="s">
        <v>471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474</v>
      </c>
      <c r="X740" t="s">
        <v>476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477</v>
      </c>
      <c r="X741" t="s">
        <v>478</v>
      </c>
      <c r="Y741">
        <v>0.25</v>
      </c>
    </row>
    <row r="742" spans="22:25" ht="15">
      <c r="V742" t="str">
        <f t="shared" si="11"/>
        <v>Rod  &lt;&lt;&lt;&gt;&gt;&gt; Meters </v>
      </c>
      <c r="W742" t="s">
        <v>477</v>
      </c>
      <c r="X742" t="s">
        <v>380</v>
      </c>
      <c r="Y742">
        <v>5.029</v>
      </c>
    </row>
    <row r="743" spans="22:25" ht="15">
      <c r="V743" t="str">
        <f t="shared" si="11"/>
        <v>Rods  &lt;&lt;&lt;&gt;&gt;&gt; Feet </v>
      </c>
      <c r="W743" t="s">
        <v>479</v>
      </c>
      <c r="X743" t="s">
        <v>377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480</v>
      </c>
      <c r="X744" t="s">
        <v>383</v>
      </c>
      <c r="Y744">
        <v>5.5</v>
      </c>
    </row>
    <row r="745" spans="22:25" ht="15">
      <c r="V745" t="str">
        <f t="shared" si="11"/>
        <v>Seconds &lt;&lt;&lt;&gt;&gt;&gt; Minutes</v>
      </c>
      <c r="W745" t="s">
        <v>17</v>
      </c>
      <c r="X745" t="s">
        <v>16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347</v>
      </c>
      <c r="X746" t="s">
        <v>10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481</v>
      </c>
      <c r="X747" t="s">
        <v>482</v>
      </c>
      <c r="Y747">
        <v>14.59</v>
      </c>
    </row>
    <row r="748" spans="22:25" ht="15">
      <c r="V748" t="str">
        <f t="shared" si="11"/>
        <v>Slug  &lt;&lt;&lt;&gt;&gt;&gt; Pounds </v>
      </c>
      <c r="W748" t="s">
        <v>481</v>
      </c>
      <c r="X748" t="s">
        <v>246</v>
      </c>
      <c r="Y748">
        <v>32.17</v>
      </c>
    </row>
    <row r="749" spans="22:25" ht="15">
      <c r="V749" t="str">
        <f t="shared" si="11"/>
        <v>Span  &lt;&lt;&lt;&gt;&gt;&gt; Inch </v>
      </c>
      <c r="W749" t="s">
        <v>483</v>
      </c>
      <c r="X749" t="s">
        <v>484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485</v>
      </c>
      <c r="X750" t="s">
        <v>166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485</v>
      </c>
      <c r="X751" t="s">
        <v>636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485</v>
      </c>
      <c r="X752" t="s">
        <v>168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485</v>
      </c>
      <c r="X753" t="s">
        <v>638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485</v>
      </c>
      <c r="X754" t="s">
        <v>639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485</v>
      </c>
      <c r="X755" t="s">
        <v>486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485</v>
      </c>
      <c r="X756" t="s">
        <v>640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636</v>
      </c>
      <c r="X757" t="s">
        <v>637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636</v>
      </c>
      <c r="X758" t="s">
        <v>166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636</v>
      </c>
      <c r="X759" t="s">
        <v>167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636</v>
      </c>
      <c r="X760" t="s">
        <v>168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636</v>
      </c>
      <c r="X761" t="s">
        <v>638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636</v>
      </c>
      <c r="X762" t="s">
        <v>639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636</v>
      </c>
      <c r="X763" t="s">
        <v>486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636</v>
      </c>
      <c r="X764" t="s">
        <v>640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168</v>
      </c>
      <c r="X765" t="s">
        <v>166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168</v>
      </c>
      <c r="X766" t="s">
        <v>167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168</v>
      </c>
      <c r="X767" t="s">
        <v>636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168</v>
      </c>
      <c r="X768" t="s">
        <v>638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168</v>
      </c>
      <c r="X769" t="s">
        <v>486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168</v>
      </c>
      <c r="X770" t="s">
        <v>169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168</v>
      </c>
      <c r="X771" t="s">
        <v>640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487</v>
      </c>
      <c r="X772" t="s">
        <v>637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487</v>
      </c>
      <c r="X773" t="s">
        <v>167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487</v>
      </c>
      <c r="X774" t="s">
        <v>636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487</v>
      </c>
      <c r="X775" t="s">
        <v>168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487</v>
      </c>
      <c r="X776" t="s">
        <v>638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487</v>
      </c>
      <c r="X777" t="s">
        <v>639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487</v>
      </c>
      <c r="X778" t="s">
        <v>640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638</v>
      </c>
      <c r="X779" t="s">
        <v>637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638</v>
      </c>
      <c r="X780" t="s">
        <v>167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638</v>
      </c>
      <c r="X781" t="s">
        <v>636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638</v>
      </c>
      <c r="X782" t="s">
        <v>168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638</v>
      </c>
      <c r="X783" t="s">
        <v>639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638</v>
      </c>
      <c r="X784" t="s">
        <v>486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638</v>
      </c>
      <c r="X785" t="s">
        <v>640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639</v>
      </c>
      <c r="X786" t="s">
        <v>637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639</v>
      </c>
      <c r="X787" t="s">
        <v>636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639</v>
      </c>
      <c r="X788" t="s">
        <v>488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639</v>
      </c>
      <c r="X789" t="s">
        <v>638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639</v>
      </c>
      <c r="X790" t="s">
        <v>640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486</v>
      </c>
      <c r="X791" t="s">
        <v>166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486</v>
      </c>
      <c r="X792" t="s">
        <v>167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486</v>
      </c>
      <c r="X793" t="s">
        <v>636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486</v>
      </c>
      <c r="X794" t="s">
        <v>168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169</v>
      </c>
      <c r="X795" t="s">
        <v>166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169</v>
      </c>
      <c r="X796" t="s">
        <v>167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169</v>
      </c>
      <c r="X797" t="s">
        <v>168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640</v>
      </c>
      <c r="X798" t="s">
        <v>637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640</v>
      </c>
      <c r="X799" t="s">
        <v>167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640</v>
      </c>
      <c r="X800" t="s">
        <v>636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640</v>
      </c>
      <c r="X801" t="s">
        <v>168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640</v>
      </c>
      <c r="X802" t="s">
        <v>638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640</v>
      </c>
      <c r="X803" t="s">
        <v>639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640</v>
      </c>
      <c r="X804" t="s">
        <v>486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489</v>
      </c>
      <c r="X805" t="s">
        <v>490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491</v>
      </c>
      <c r="X806" t="s">
        <v>492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493</v>
      </c>
      <c r="X807" t="s">
        <v>524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493</v>
      </c>
      <c r="X808" t="s">
        <v>525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493</v>
      </c>
      <c r="X809" t="s">
        <v>526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493</v>
      </c>
      <c r="X810" t="s">
        <v>492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493</v>
      </c>
      <c r="X811" t="s">
        <v>527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493</v>
      </c>
      <c r="X812" t="s">
        <v>11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493</v>
      </c>
      <c r="X813" t="s">
        <v>528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494</v>
      </c>
      <c r="X814" t="s">
        <v>492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495</v>
      </c>
      <c r="X815" t="s">
        <v>185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495</v>
      </c>
      <c r="X816" t="s">
        <v>524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495</v>
      </c>
      <c r="X817" t="s">
        <v>525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495</v>
      </c>
      <c r="X818" t="s">
        <v>527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495</v>
      </c>
      <c r="X819" t="s">
        <v>529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495</v>
      </c>
      <c r="X820" t="s">
        <v>11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495</v>
      </c>
      <c r="X821" t="s">
        <v>493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348</v>
      </c>
      <c r="X822" t="s">
        <v>294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496</v>
      </c>
      <c r="X823" t="s">
        <v>294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497</v>
      </c>
      <c r="X824" t="s">
        <v>328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330</v>
      </c>
      <c r="X825" t="s">
        <v>244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330</v>
      </c>
      <c r="X826" t="s">
        <v>246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330</v>
      </c>
      <c r="X827" t="s">
        <v>354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350</v>
      </c>
      <c r="X828" t="s">
        <v>294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332</v>
      </c>
      <c r="X829" t="s">
        <v>244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332</v>
      </c>
      <c r="X830" t="s">
        <v>246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354</v>
      </c>
      <c r="X831" t="s">
        <v>222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354</v>
      </c>
      <c r="X832" t="s">
        <v>224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354</v>
      </c>
      <c r="X833" t="s">
        <v>246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354</v>
      </c>
      <c r="X834" t="s">
        <v>446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354</v>
      </c>
      <c r="X835" t="s">
        <v>330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354</v>
      </c>
      <c r="X836" t="s">
        <v>332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498</v>
      </c>
      <c r="X837" t="s">
        <v>371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498</v>
      </c>
      <c r="X838" t="s">
        <v>365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499</v>
      </c>
      <c r="X839" t="s">
        <v>279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499</v>
      </c>
      <c r="X840" t="s">
        <v>199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499</v>
      </c>
      <c r="X841" t="s">
        <v>500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501</v>
      </c>
      <c r="X842" t="s">
        <v>502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503</v>
      </c>
      <c r="X843" t="s">
        <v>504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505</v>
      </c>
      <c r="X844" t="s">
        <v>506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251</v>
      </c>
      <c r="X845" t="s">
        <v>673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251</v>
      </c>
      <c r="X846" t="s">
        <v>674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251</v>
      </c>
      <c r="X847" t="s">
        <v>269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251</v>
      </c>
      <c r="X848" t="s">
        <v>676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251</v>
      </c>
      <c r="X849" t="s">
        <v>677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251</v>
      </c>
      <c r="X850" t="s">
        <v>679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251</v>
      </c>
      <c r="X851" t="s">
        <v>507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251</v>
      </c>
      <c r="X852" t="s">
        <v>681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109</v>
      </c>
      <c r="X853" t="s">
        <v>682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109</v>
      </c>
      <c r="X854" t="s">
        <v>110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109</v>
      </c>
      <c r="X855" t="s">
        <v>508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109</v>
      </c>
      <c r="X856" t="s">
        <v>319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109</v>
      </c>
      <c r="X857" t="s">
        <v>111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109</v>
      </c>
      <c r="X858" t="s">
        <v>112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109</v>
      </c>
      <c r="X859" t="s">
        <v>322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109</v>
      </c>
      <c r="X860" t="s">
        <v>320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109</v>
      </c>
      <c r="X861" t="s">
        <v>113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509</v>
      </c>
      <c r="X862" t="s">
        <v>510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509</v>
      </c>
      <c r="X863" t="s">
        <v>511</v>
      </c>
      <c r="Y863">
        <v>1</v>
      </c>
    </row>
    <row r="864" spans="22:25" ht="15">
      <c r="V864" t="str">
        <f t="shared" si="13"/>
        <v>Week  &lt;&lt;&lt;&gt;&gt;&gt; Day </v>
      </c>
      <c r="W864" t="s">
        <v>512</v>
      </c>
      <c r="X864" t="s">
        <v>513</v>
      </c>
      <c r="Y864">
        <v>7</v>
      </c>
    </row>
    <row r="865" spans="22:25" ht="15">
      <c r="V865" t="str">
        <f t="shared" si="13"/>
        <v>Week  &lt;&lt;&lt;&gt;&gt;&gt; Hour </v>
      </c>
      <c r="W865" t="s">
        <v>512</v>
      </c>
      <c r="X865" t="s">
        <v>514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512</v>
      </c>
      <c r="X866" t="s">
        <v>515</v>
      </c>
      <c r="Y866">
        <v>10080</v>
      </c>
    </row>
    <row r="867" spans="22:25" ht="15">
      <c r="V867" t="str">
        <f t="shared" si="13"/>
        <v>Week  &lt;&lt;&lt;&gt;&gt;&gt; Month </v>
      </c>
      <c r="W867" t="s">
        <v>512</v>
      </c>
      <c r="X867" t="s">
        <v>516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512</v>
      </c>
      <c r="X868" t="s">
        <v>517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383</v>
      </c>
      <c r="X869" t="s">
        <v>376</v>
      </c>
      <c r="Y869">
        <v>91.44</v>
      </c>
    </row>
    <row r="870" spans="22:25" ht="15">
      <c r="V870" t="str">
        <f t="shared" si="13"/>
        <v>Yards  &lt;&lt;&lt;&gt;&gt;&gt; fathom </v>
      </c>
      <c r="W870" t="s">
        <v>383</v>
      </c>
      <c r="X870" t="s">
        <v>518</v>
      </c>
      <c r="Y870">
        <v>0.5</v>
      </c>
    </row>
    <row r="871" spans="22:25" ht="15">
      <c r="V871" t="str">
        <f t="shared" si="13"/>
        <v>Yards  &lt;&lt;&lt;&gt;&gt;&gt; Foot </v>
      </c>
      <c r="W871" t="s">
        <v>383</v>
      </c>
      <c r="X871" t="s">
        <v>519</v>
      </c>
      <c r="Y871">
        <v>3</v>
      </c>
    </row>
    <row r="872" spans="22:25" ht="15">
      <c r="V872" t="str">
        <f t="shared" si="13"/>
        <v>Yards  &lt;&lt;&lt;&gt;&gt;&gt; Inches </v>
      </c>
      <c r="W872" t="s">
        <v>383</v>
      </c>
      <c r="X872" t="s">
        <v>378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383</v>
      </c>
      <c r="X873" t="s">
        <v>374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383</v>
      </c>
      <c r="X874" t="s">
        <v>380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383</v>
      </c>
      <c r="X875" t="s">
        <v>417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383</v>
      </c>
      <c r="X876" t="s">
        <v>418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383</v>
      </c>
      <c r="X877" t="s">
        <v>382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520</v>
      </c>
      <c r="X878" t="s">
        <v>513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520</v>
      </c>
      <c r="X879" t="s">
        <v>514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520</v>
      </c>
      <c r="X880" t="s">
        <v>521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520</v>
      </c>
      <c r="X881" t="s">
        <v>517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520</v>
      </c>
      <c r="X882" t="s">
        <v>512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Norman May (ncmay@yahoo.com)</dc:creator>
  <cp:keywords/>
  <dc:description>Enter the required information to obtain a solution to an assortment of mathematical problems.
Updated 8/6/03</dc:description>
  <cp:lastModifiedBy>bmhnadabi</cp:lastModifiedBy>
  <cp:lastPrinted>2009-03-21T06:41:30Z</cp:lastPrinted>
  <dcterms:created xsi:type="dcterms:W3CDTF">2001-02-11T20:27:08Z</dcterms:created>
  <dcterms:modified xsi:type="dcterms:W3CDTF">2009-03-21T06:41:40Z</dcterms:modified>
  <cp:category/>
  <cp:version/>
  <cp:contentType/>
  <cp:contentStatus/>
</cp:coreProperties>
</file>